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vald0159\Documents\Mine websteder\Teknologi\LCA\"/>
    </mc:Choice>
  </mc:AlternateContent>
  <bookViews>
    <workbookView xWindow="0" yWindow="0" windowWidth="24000" windowHeight="9600"/>
  </bookViews>
  <sheets>
    <sheet name="Vejledning" sheetId="13" r:id="rId1"/>
    <sheet name="Indtastning_af_data" sheetId="1" r:id="rId2"/>
    <sheet name="Diagram_Energi" sheetId="5" r:id="rId3"/>
    <sheet name="Diagram_Ressourcer" sheetId="14" r:id="rId4"/>
    <sheet name="Sammenfatning" sheetId="4" r:id="rId5"/>
    <sheet name="E_sam" sheetId="10" r:id="rId6"/>
    <sheet name="R_sam" sheetId="11" r:id="rId7"/>
    <sheet name="Basic Data" sheetId="8" r:id="rId8"/>
  </sheets>
  <calcPr calcId="162913"/>
</workbook>
</file>

<file path=xl/calcChain.xml><?xml version="1.0" encoding="utf-8"?>
<calcChain xmlns="http://schemas.openxmlformats.org/spreadsheetml/2006/main">
  <c r="C77" i="8" l="1"/>
  <c r="D77" i="1" s="1"/>
  <c r="D77" i="8"/>
  <c r="E77" i="8"/>
  <c r="F77" i="8"/>
  <c r="G77" i="8"/>
  <c r="H77" i="8"/>
  <c r="C78" i="8"/>
  <c r="D78" i="8"/>
  <c r="E78" i="8"/>
  <c r="I78" i="1" s="1"/>
  <c r="L78" i="1" s="1"/>
  <c r="F78" i="8"/>
  <c r="G78" i="8"/>
  <c r="H78" i="8"/>
  <c r="C79" i="8"/>
  <c r="D79" i="1" s="1"/>
  <c r="D79" i="8"/>
  <c r="E79" i="8"/>
  <c r="F79" i="8"/>
  <c r="G79" i="8"/>
  <c r="H79" i="8"/>
  <c r="C80" i="8"/>
  <c r="D80" i="8"/>
  <c r="E80" i="8"/>
  <c r="I80" i="1" s="1"/>
  <c r="L80" i="1" s="1"/>
  <c r="F80" i="8"/>
  <c r="G80" i="8"/>
  <c r="H80" i="8"/>
  <c r="C81" i="8"/>
  <c r="D81" i="1" s="1"/>
  <c r="D81" i="8"/>
  <c r="E81" i="8"/>
  <c r="F81" i="8"/>
  <c r="G81" i="8"/>
  <c r="H81" i="8"/>
  <c r="C84" i="8"/>
  <c r="D84" i="8"/>
  <c r="E84" i="8"/>
  <c r="F84" i="8"/>
  <c r="G84" i="8"/>
  <c r="H84" i="8"/>
  <c r="C85" i="8"/>
  <c r="D85" i="8"/>
  <c r="E85" i="1" s="1"/>
  <c r="E85" i="8"/>
  <c r="F85" i="8"/>
  <c r="G85" i="8"/>
  <c r="I85" i="1" s="1"/>
  <c r="L85" i="1" s="1"/>
  <c r="H85" i="8"/>
  <c r="C86" i="8"/>
  <c r="D86" i="8"/>
  <c r="E86" i="1"/>
  <c r="E86" i="8"/>
  <c r="F86" i="8"/>
  <c r="J86" i="1" s="1"/>
  <c r="G86" i="8"/>
  <c r="H86" i="8"/>
  <c r="I86" i="1" s="1"/>
  <c r="C87" i="8"/>
  <c r="D87" i="8"/>
  <c r="E87" i="1" s="1"/>
  <c r="E87" i="8"/>
  <c r="F87" i="8"/>
  <c r="J87" i="1" s="1"/>
  <c r="M87" i="1" s="1"/>
  <c r="G87" i="8"/>
  <c r="I87" i="1" s="1"/>
  <c r="L87" i="1" s="1"/>
  <c r="H87" i="8"/>
  <c r="C88" i="8"/>
  <c r="D88" i="1" s="1"/>
  <c r="D88" i="8"/>
  <c r="E88" i="1" s="1"/>
  <c r="E88" i="8"/>
  <c r="F88" i="8"/>
  <c r="J88" i="1" s="1"/>
  <c r="G88" i="8"/>
  <c r="H88" i="8"/>
  <c r="C89" i="8"/>
  <c r="D89" i="1" s="1"/>
  <c r="D89" i="8"/>
  <c r="E89" i="1" s="1"/>
  <c r="E89" i="8"/>
  <c r="F89" i="8"/>
  <c r="J89" i="1" s="1"/>
  <c r="M89" i="1" s="1"/>
  <c r="G89" i="8"/>
  <c r="I89" i="1" s="1"/>
  <c r="L89" i="1" s="1"/>
  <c r="H89" i="8"/>
  <c r="C90" i="8"/>
  <c r="D90" i="8"/>
  <c r="E90" i="1" s="1"/>
  <c r="E90" i="8"/>
  <c r="I90" i="1" s="1"/>
  <c r="L90" i="1" s="1"/>
  <c r="F90" i="8"/>
  <c r="J90" i="1" s="1"/>
  <c r="G90" i="8"/>
  <c r="H90" i="8"/>
  <c r="C91" i="8"/>
  <c r="D91" i="8"/>
  <c r="E91" i="1" s="1"/>
  <c r="E91" i="8"/>
  <c r="F91" i="8"/>
  <c r="G91" i="8"/>
  <c r="I91" i="1" s="1"/>
  <c r="L91" i="1" s="1"/>
  <c r="H91" i="8"/>
  <c r="C92" i="8"/>
  <c r="D92" i="8"/>
  <c r="E92" i="8"/>
  <c r="F92" i="8"/>
  <c r="J92" i="1" s="1"/>
  <c r="G92" i="8"/>
  <c r="H92" i="8"/>
  <c r="C93" i="8"/>
  <c r="D93" i="8"/>
  <c r="E93" i="1"/>
  <c r="E93" i="8"/>
  <c r="F93" i="8"/>
  <c r="G93" i="8"/>
  <c r="H93" i="8"/>
  <c r="I93" i="1" s="1"/>
  <c r="L93" i="1" s="1"/>
  <c r="C94" i="8"/>
  <c r="D94" i="8"/>
  <c r="E94" i="1" s="1"/>
  <c r="E94" i="8"/>
  <c r="F94" i="8"/>
  <c r="J94" i="1" s="1"/>
  <c r="G94" i="8"/>
  <c r="H94" i="8"/>
  <c r="C95" i="8"/>
  <c r="D95" i="8"/>
  <c r="E95" i="1" s="1"/>
  <c r="E95" i="8"/>
  <c r="F95" i="8"/>
  <c r="J95" i="1" s="1"/>
  <c r="M95" i="1" s="1"/>
  <c r="G95" i="8"/>
  <c r="H95" i="8"/>
  <c r="C96" i="8"/>
  <c r="D96" i="1" s="1"/>
  <c r="D96" i="8"/>
  <c r="E96" i="1" s="1"/>
  <c r="E96" i="8"/>
  <c r="F96" i="8"/>
  <c r="J96" i="1"/>
  <c r="G96" i="8"/>
  <c r="H96" i="8"/>
  <c r="C97" i="8"/>
  <c r="D97" i="8"/>
  <c r="E97" i="1" s="1"/>
  <c r="E97" i="8"/>
  <c r="F97" i="8"/>
  <c r="J97" i="1" s="1"/>
  <c r="M97" i="1" s="1"/>
  <c r="G97" i="8"/>
  <c r="H97" i="8"/>
  <c r="C98" i="8"/>
  <c r="D98" i="8"/>
  <c r="E98" i="8"/>
  <c r="F98" i="8"/>
  <c r="J98" i="1" s="1"/>
  <c r="G98" i="8"/>
  <c r="H98" i="8"/>
  <c r="C99" i="8"/>
  <c r="D99" i="1" s="1"/>
  <c r="D99" i="8"/>
  <c r="E99" i="1" s="1"/>
  <c r="E99" i="8"/>
  <c r="F99" i="8"/>
  <c r="J99" i="1" s="1"/>
  <c r="M99" i="1" s="1"/>
  <c r="G99" i="8"/>
  <c r="H99" i="8"/>
  <c r="C100" i="8"/>
  <c r="D100" i="8"/>
  <c r="E100" i="1" s="1"/>
  <c r="E100" i="8"/>
  <c r="F100" i="8"/>
  <c r="J100" i="1" s="1"/>
  <c r="G100" i="8"/>
  <c r="H100" i="8"/>
  <c r="C101" i="8"/>
  <c r="D101" i="1" s="1"/>
  <c r="D101" i="8"/>
  <c r="E101" i="1"/>
  <c r="E101" i="8"/>
  <c r="F101" i="8"/>
  <c r="G101" i="8"/>
  <c r="H101" i="8"/>
  <c r="C102" i="8"/>
  <c r="D102" i="8"/>
  <c r="E102" i="1" s="1"/>
  <c r="E102" i="8"/>
  <c r="F102" i="8"/>
  <c r="J102" i="1" s="1"/>
  <c r="M102" i="1" s="1"/>
  <c r="G102" i="8"/>
  <c r="H102" i="8"/>
  <c r="C103" i="8"/>
  <c r="D103" i="8"/>
  <c r="E103" i="1" s="1"/>
  <c r="E103" i="8"/>
  <c r="F103" i="8"/>
  <c r="J103" i="1" s="1"/>
  <c r="G103" i="8"/>
  <c r="H103" i="8"/>
  <c r="C104" i="8"/>
  <c r="D104" i="8"/>
  <c r="E104" i="1" s="1"/>
  <c r="E104" i="8"/>
  <c r="I104" i="1" s="1"/>
  <c r="L104" i="1" s="1"/>
  <c r="F104" i="8"/>
  <c r="J104" i="1"/>
  <c r="G104" i="8"/>
  <c r="H104" i="8"/>
  <c r="C105" i="8"/>
  <c r="D105" i="8"/>
  <c r="E105" i="1" s="1"/>
  <c r="E105" i="8"/>
  <c r="F105" i="8"/>
  <c r="J105" i="1" s="1"/>
  <c r="M105" i="1" s="1"/>
  <c r="G105" i="8"/>
  <c r="H105" i="8"/>
  <c r="C106" i="8"/>
  <c r="D106" i="1" s="1"/>
  <c r="D106" i="8"/>
  <c r="E106" i="1" s="1"/>
  <c r="E106" i="8"/>
  <c r="F106" i="8"/>
  <c r="J106" i="1" s="1"/>
  <c r="G106" i="8"/>
  <c r="I106" i="1" s="1"/>
  <c r="H106" i="8"/>
  <c r="C107" i="8"/>
  <c r="D107" i="8"/>
  <c r="E107" i="8"/>
  <c r="F107" i="8"/>
  <c r="J107" i="1" s="1"/>
  <c r="G107" i="8"/>
  <c r="H107" i="8"/>
  <c r="C108" i="8"/>
  <c r="D108" i="8"/>
  <c r="E108" i="1" s="1"/>
  <c r="E108" i="8"/>
  <c r="F108" i="8"/>
  <c r="J108" i="1" s="1"/>
  <c r="M108" i="1" s="1"/>
  <c r="G108" i="8"/>
  <c r="H108" i="8"/>
  <c r="C109" i="8"/>
  <c r="D109" i="1" s="1"/>
  <c r="D109" i="8"/>
  <c r="E109" i="1" s="1"/>
  <c r="E109" i="8"/>
  <c r="F109" i="8"/>
  <c r="G109" i="8"/>
  <c r="H109" i="8"/>
  <c r="C110" i="8"/>
  <c r="D110" i="8"/>
  <c r="E110" i="1" s="1"/>
  <c r="E110" i="8"/>
  <c r="F110" i="8"/>
  <c r="J110" i="1" s="1"/>
  <c r="G110" i="8"/>
  <c r="I110" i="1" s="1"/>
  <c r="L110" i="1" s="1"/>
  <c r="H110" i="8"/>
  <c r="C111" i="8"/>
  <c r="D111" i="8"/>
  <c r="E111" i="8"/>
  <c r="F111" i="8"/>
  <c r="G111" i="8"/>
  <c r="H111" i="8"/>
  <c r="I111" i="1"/>
  <c r="L111" i="1" s="1"/>
  <c r="C112" i="8"/>
  <c r="D112" i="1" s="1"/>
  <c r="D112" i="8"/>
  <c r="E112" i="1" s="1"/>
  <c r="E112" i="8"/>
  <c r="I112" i="1" s="1"/>
  <c r="L112" i="1" s="1"/>
  <c r="F112" i="8"/>
  <c r="J112" i="1" s="1"/>
  <c r="G112" i="8"/>
  <c r="H112" i="8"/>
  <c r="C113" i="8"/>
  <c r="D113" i="1" s="1"/>
  <c r="D113" i="8"/>
  <c r="E113" i="8"/>
  <c r="F113" i="8"/>
  <c r="J113" i="1"/>
  <c r="M113" i="1" s="1"/>
  <c r="G113" i="8"/>
  <c r="H113" i="8"/>
  <c r="C114" i="8"/>
  <c r="D114" i="8"/>
  <c r="E114" i="1" s="1"/>
  <c r="E114" i="8"/>
  <c r="F114" i="8"/>
  <c r="J114" i="1" s="1"/>
  <c r="G114" i="8"/>
  <c r="H114" i="8"/>
  <c r="C115" i="8"/>
  <c r="D115" i="8"/>
  <c r="E115" i="1" s="1"/>
  <c r="E115" i="8"/>
  <c r="F115" i="8"/>
  <c r="G115" i="8"/>
  <c r="H115" i="8"/>
  <c r="C116" i="8"/>
  <c r="D116" i="1" s="1"/>
  <c r="D116" i="8"/>
  <c r="E116" i="8"/>
  <c r="F116" i="8"/>
  <c r="J116" i="1"/>
  <c r="G116" i="8"/>
  <c r="H116" i="8"/>
  <c r="C117" i="8"/>
  <c r="D117" i="8"/>
  <c r="E117" i="1" s="1"/>
  <c r="E117" i="8"/>
  <c r="F117" i="8"/>
  <c r="J117" i="1" s="1"/>
  <c r="G117" i="8"/>
  <c r="I117" i="1" s="1"/>
  <c r="H117" i="8"/>
  <c r="C118" i="8"/>
  <c r="D118" i="8"/>
  <c r="E118" i="1" s="1"/>
  <c r="E118" i="8"/>
  <c r="F118" i="8"/>
  <c r="J118" i="1" s="1"/>
  <c r="M118" i="1" s="1"/>
  <c r="G118" i="8"/>
  <c r="H118" i="8"/>
  <c r="C119" i="8"/>
  <c r="D119" i="8"/>
  <c r="E119" i="1" s="1"/>
  <c r="E119" i="8"/>
  <c r="F119" i="8"/>
  <c r="G119" i="8"/>
  <c r="H119" i="8"/>
  <c r="C120" i="8"/>
  <c r="D120" i="1" s="1"/>
  <c r="D120" i="8"/>
  <c r="E120" i="8"/>
  <c r="F120" i="8"/>
  <c r="J120" i="1" s="1"/>
  <c r="G120" i="8"/>
  <c r="H120" i="8"/>
  <c r="C121" i="8"/>
  <c r="D121" i="8"/>
  <c r="E121" i="8"/>
  <c r="F121" i="8"/>
  <c r="J121" i="1" s="1"/>
  <c r="G121" i="8"/>
  <c r="H121" i="8"/>
  <c r="I121" i="1"/>
  <c r="C122" i="8"/>
  <c r="D122" i="8"/>
  <c r="E122" i="1" s="1"/>
  <c r="E122" i="8"/>
  <c r="F122" i="8"/>
  <c r="J122" i="1" s="1"/>
  <c r="M122" i="1" s="1"/>
  <c r="G122" i="8"/>
  <c r="H122" i="8"/>
  <c r="C123" i="8"/>
  <c r="D123" i="1" s="1"/>
  <c r="D123" i="8"/>
  <c r="E123" i="1" s="1"/>
  <c r="E123" i="8"/>
  <c r="F123" i="8"/>
  <c r="G123" i="8"/>
  <c r="I123" i="1" s="1"/>
  <c r="H123" i="8"/>
  <c r="C124" i="8"/>
  <c r="D124" i="8"/>
  <c r="E124" i="8"/>
  <c r="F124" i="8"/>
  <c r="J124" i="1" s="1"/>
  <c r="G124" i="8"/>
  <c r="H124" i="8"/>
  <c r="C125" i="8"/>
  <c r="D125" i="1" s="1"/>
  <c r="D125" i="8"/>
  <c r="E125" i="1" s="1"/>
  <c r="E125" i="8"/>
  <c r="F125" i="8"/>
  <c r="G125" i="8"/>
  <c r="H125" i="8"/>
  <c r="C126" i="8"/>
  <c r="D126" i="8"/>
  <c r="E126" i="8"/>
  <c r="I126" i="1" s="1"/>
  <c r="L126" i="1" s="1"/>
  <c r="F126" i="8"/>
  <c r="G126" i="8"/>
  <c r="H126" i="8"/>
  <c r="C127" i="8"/>
  <c r="D127" i="1" s="1"/>
  <c r="D127" i="8"/>
  <c r="E127" i="8"/>
  <c r="F127" i="8"/>
  <c r="G127" i="8"/>
  <c r="H127" i="8"/>
  <c r="C128" i="8"/>
  <c r="D128" i="8"/>
  <c r="E128" i="8"/>
  <c r="I128" i="1" s="1"/>
  <c r="F128" i="8"/>
  <c r="G128" i="8"/>
  <c r="H128" i="8"/>
  <c r="C129" i="8"/>
  <c r="D129" i="8"/>
  <c r="E129" i="1" s="1"/>
  <c r="E129" i="8"/>
  <c r="F129" i="8"/>
  <c r="J129" i="1" s="1"/>
  <c r="G129" i="8"/>
  <c r="H129" i="8"/>
  <c r="C130" i="8"/>
  <c r="D130" i="8"/>
  <c r="E130" i="1" s="1"/>
  <c r="E130" i="8"/>
  <c r="F130" i="8"/>
  <c r="G130" i="8"/>
  <c r="H130" i="8"/>
  <c r="I130" i="1" s="1"/>
  <c r="L130" i="1" s="1"/>
  <c r="C131" i="8"/>
  <c r="D131" i="8"/>
  <c r="E131" i="8"/>
  <c r="F131" i="8"/>
  <c r="J131" i="1" s="1"/>
  <c r="G131" i="8"/>
  <c r="H131" i="8"/>
  <c r="C132" i="8"/>
  <c r="D132" i="8"/>
  <c r="E132" i="1" s="1"/>
  <c r="E132" i="8"/>
  <c r="F132" i="8"/>
  <c r="G132" i="8"/>
  <c r="H132" i="8"/>
  <c r="I132" i="1" s="1"/>
  <c r="D6" i="1"/>
  <c r="E6" i="1"/>
  <c r="I6" i="1"/>
  <c r="L6" i="1"/>
  <c r="J6" i="1"/>
  <c r="M6" i="1" s="1"/>
  <c r="D7" i="1"/>
  <c r="E7" i="1"/>
  <c r="I7" i="1"/>
  <c r="L7" i="1" s="1"/>
  <c r="J7" i="1"/>
  <c r="M7" i="1" s="1"/>
  <c r="D8" i="1"/>
  <c r="E8" i="1"/>
  <c r="I8" i="1"/>
  <c r="L8" i="1" s="1"/>
  <c r="J8" i="1"/>
  <c r="M8" i="1"/>
  <c r="D9" i="1"/>
  <c r="E9" i="1"/>
  <c r="I9" i="1"/>
  <c r="L9" i="1" s="1"/>
  <c r="J9" i="1"/>
  <c r="M9" i="1" s="1"/>
  <c r="D10" i="1"/>
  <c r="E10" i="1"/>
  <c r="I10" i="1"/>
  <c r="L10" i="1" s="1"/>
  <c r="J10" i="1"/>
  <c r="M10" i="1" s="1"/>
  <c r="D11" i="1"/>
  <c r="E11" i="1"/>
  <c r="I11" i="1"/>
  <c r="J11" i="1"/>
  <c r="M11" i="1" s="1"/>
  <c r="L11" i="1"/>
  <c r="D12" i="1"/>
  <c r="E12" i="1"/>
  <c r="I12" i="1"/>
  <c r="L12" i="1"/>
  <c r="J12" i="1"/>
  <c r="M12" i="1"/>
  <c r="D13" i="1"/>
  <c r="E13" i="1"/>
  <c r="I13" i="1"/>
  <c r="L13" i="1" s="1"/>
  <c r="J13" i="1"/>
  <c r="M13" i="1" s="1"/>
  <c r="D14" i="1"/>
  <c r="E14" i="1"/>
  <c r="I14" i="1"/>
  <c r="L14" i="1" s="1"/>
  <c r="J14" i="1"/>
  <c r="M14" i="1" s="1"/>
  <c r="D15" i="1"/>
  <c r="E15" i="1"/>
  <c r="I15" i="1"/>
  <c r="L15" i="1" s="1"/>
  <c r="J15" i="1"/>
  <c r="M15" i="1" s="1"/>
  <c r="D16" i="1"/>
  <c r="E16" i="1"/>
  <c r="I16" i="1"/>
  <c r="L16" i="1" s="1"/>
  <c r="J16" i="1"/>
  <c r="M16" i="1" s="1"/>
  <c r="D17" i="1"/>
  <c r="E17" i="1"/>
  <c r="I17" i="1"/>
  <c r="L17" i="1" s="1"/>
  <c r="J17" i="1"/>
  <c r="M17" i="1"/>
  <c r="D18" i="1"/>
  <c r="E18" i="1"/>
  <c r="I18" i="1"/>
  <c r="L18" i="1"/>
  <c r="J18" i="1"/>
  <c r="M18" i="1"/>
  <c r="D19" i="1"/>
  <c r="E19" i="1"/>
  <c r="I19" i="1"/>
  <c r="L19" i="1" s="1"/>
  <c r="J19" i="1"/>
  <c r="M19" i="1" s="1"/>
  <c r="D20" i="1"/>
  <c r="E20" i="1"/>
  <c r="I20" i="1"/>
  <c r="L20" i="1" s="1"/>
  <c r="J20" i="1"/>
  <c r="M20" i="1" s="1"/>
  <c r="D21" i="1"/>
  <c r="E21" i="1"/>
  <c r="I21" i="1"/>
  <c r="L21" i="1" s="1"/>
  <c r="J21" i="1"/>
  <c r="M21" i="1" s="1"/>
  <c r="E22" i="1"/>
  <c r="D24" i="1"/>
  <c r="E24" i="1"/>
  <c r="I24" i="1"/>
  <c r="J24" i="1"/>
  <c r="M24" i="1" s="1"/>
  <c r="L24" i="1"/>
  <c r="D25" i="1"/>
  <c r="E25" i="1"/>
  <c r="I25" i="1"/>
  <c r="L25" i="1" s="1"/>
  <c r="J25" i="1"/>
  <c r="M25" i="1" s="1"/>
  <c r="D26" i="1"/>
  <c r="E26" i="1"/>
  <c r="I26" i="1"/>
  <c r="L26" i="1" s="1"/>
  <c r="J26" i="1"/>
  <c r="M26" i="1" s="1"/>
  <c r="D27" i="1"/>
  <c r="E27" i="1"/>
  <c r="I27" i="1"/>
  <c r="L27" i="1" s="1"/>
  <c r="J27" i="1"/>
  <c r="M27" i="1" s="1"/>
  <c r="D28" i="1"/>
  <c r="E28" i="1"/>
  <c r="I28" i="1"/>
  <c r="L28" i="1" s="1"/>
  <c r="J28" i="1"/>
  <c r="M28" i="1" s="1"/>
  <c r="D29" i="1"/>
  <c r="E29" i="1"/>
  <c r="I29" i="1"/>
  <c r="L29" i="1" s="1"/>
  <c r="J29" i="1"/>
  <c r="M29" i="1" s="1"/>
  <c r="D30" i="1"/>
  <c r="E30" i="1"/>
  <c r="I30" i="1"/>
  <c r="L30" i="1" s="1"/>
  <c r="J30" i="1"/>
  <c r="M30" i="1" s="1"/>
  <c r="D31" i="1"/>
  <c r="E31" i="1"/>
  <c r="I31" i="1"/>
  <c r="L31" i="1" s="1"/>
  <c r="J31" i="1"/>
  <c r="M31" i="1"/>
  <c r="D32" i="1"/>
  <c r="E32" i="1"/>
  <c r="I32" i="1"/>
  <c r="L32" i="1" s="1"/>
  <c r="J32" i="1"/>
  <c r="M32" i="1" s="1"/>
  <c r="D33" i="1"/>
  <c r="E33" i="1"/>
  <c r="I33" i="1"/>
  <c r="L33" i="1" s="1"/>
  <c r="J33" i="1"/>
  <c r="M33" i="1" s="1"/>
  <c r="D34" i="1"/>
  <c r="E34" i="1"/>
  <c r="I34" i="1"/>
  <c r="L34" i="1" s="1"/>
  <c r="J34" i="1"/>
  <c r="M34" i="1" s="1"/>
  <c r="D35" i="1"/>
  <c r="E35" i="1"/>
  <c r="I35" i="1"/>
  <c r="L35" i="1" s="1"/>
  <c r="J35" i="1"/>
  <c r="M35" i="1" s="1"/>
  <c r="D36" i="1"/>
  <c r="E36" i="1"/>
  <c r="I36" i="1"/>
  <c r="L36" i="1" s="1"/>
  <c r="J36" i="1"/>
  <c r="M36" i="1" s="1"/>
  <c r="D37" i="1"/>
  <c r="E37" i="1"/>
  <c r="I37" i="1"/>
  <c r="L37" i="1" s="1"/>
  <c r="J37" i="1"/>
  <c r="M37" i="1"/>
  <c r="D38" i="1"/>
  <c r="E38" i="1"/>
  <c r="I38" i="1"/>
  <c r="L38" i="1" s="1"/>
  <c r="J38" i="1"/>
  <c r="M38" i="1" s="1"/>
  <c r="D39" i="1"/>
  <c r="E39" i="1"/>
  <c r="I39" i="1"/>
  <c r="L39" i="1" s="1"/>
  <c r="J39" i="1"/>
  <c r="M39" i="1" s="1"/>
  <c r="D40" i="1"/>
  <c r="E40" i="1"/>
  <c r="I40" i="1"/>
  <c r="L40" i="1" s="1"/>
  <c r="J40" i="1"/>
  <c r="M40" i="1" s="1"/>
  <c r="E41" i="1"/>
  <c r="D43" i="1"/>
  <c r="E43" i="1"/>
  <c r="I43" i="1"/>
  <c r="L43" i="1" s="1"/>
  <c r="J43" i="1"/>
  <c r="M43" i="1" s="1"/>
  <c r="D44" i="1"/>
  <c r="E44" i="1"/>
  <c r="I44" i="1"/>
  <c r="L44" i="1" s="1"/>
  <c r="J44" i="1"/>
  <c r="M44" i="1" s="1"/>
  <c r="D45" i="1"/>
  <c r="E45" i="1"/>
  <c r="I45" i="1"/>
  <c r="L45" i="1" s="1"/>
  <c r="J45" i="1"/>
  <c r="M45" i="1" s="1"/>
  <c r="D46" i="1"/>
  <c r="E46" i="1"/>
  <c r="I46" i="1"/>
  <c r="L46" i="1" s="1"/>
  <c r="J46" i="1"/>
  <c r="M46" i="1" s="1"/>
  <c r="D47" i="1"/>
  <c r="E47" i="1"/>
  <c r="I47" i="1"/>
  <c r="L47" i="1" s="1"/>
  <c r="J47" i="1"/>
  <c r="M47" i="1"/>
  <c r="D48" i="1"/>
  <c r="E48" i="1"/>
  <c r="I48" i="1"/>
  <c r="L48" i="1"/>
  <c r="J48" i="1"/>
  <c r="M48" i="1"/>
  <c r="D49" i="1"/>
  <c r="E49" i="1"/>
  <c r="I49" i="1"/>
  <c r="L49" i="1" s="1"/>
  <c r="J49" i="1"/>
  <c r="M49" i="1" s="1"/>
  <c r="D50" i="1"/>
  <c r="E50" i="1"/>
  <c r="I50" i="1"/>
  <c r="L50" i="1" s="1"/>
  <c r="J50" i="1"/>
  <c r="M50" i="1" s="1"/>
  <c r="D51" i="1"/>
  <c r="E51" i="1"/>
  <c r="I51" i="1"/>
  <c r="L51" i="1" s="1"/>
  <c r="J51" i="1"/>
  <c r="M51" i="1" s="1"/>
  <c r="D52" i="1"/>
  <c r="E52" i="1"/>
  <c r="I52" i="1"/>
  <c r="L52" i="1"/>
  <c r="J52" i="1"/>
  <c r="M52" i="1"/>
  <c r="D53" i="1"/>
  <c r="E53" i="1"/>
  <c r="I53" i="1"/>
  <c r="L53" i="1" s="1"/>
  <c r="J53" i="1"/>
  <c r="M53" i="1" s="1"/>
  <c r="D54" i="1"/>
  <c r="E54" i="1"/>
  <c r="I54" i="1"/>
  <c r="L54" i="1"/>
  <c r="J54" i="1"/>
  <c r="M54" i="1"/>
  <c r="D55" i="1"/>
  <c r="E55" i="1"/>
  <c r="I55" i="1"/>
  <c r="L55" i="1" s="1"/>
  <c r="J55" i="1"/>
  <c r="M55" i="1" s="1"/>
  <c r="D56" i="1"/>
  <c r="E56" i="1"/>
  <c r="I56" i="1"/>
  <c r="L56" i="1" s="1"/>
  <c r="J56" i="1"/>
  <c r="M56" i="1" s="1"/>
  <c r="D57" i="1"/>
  <c r="E57" i="1"/>
  <c r="I57" i="1"/>
  <c r="L57" i="1" s="1"/>
  <c r="J57" i="1"/>
  <c r="M57" i="1" s="1"/>
  <c r="D58" i="1"/>
  <c r="E58" i="1"/>
  <c r="I58" i="1"/>
  <c r="L58" i="1"/>
  <c r="J58" i="1"/>
  <c r="M58" i="1" s="1"/>
  <c r="D59" i="1"/>
  <c r="E59" i="1"/>
  <c r="I59" i="1"/>
  <c r="L59" i="1" s="1"/>
  <c r="J59" i="1"/>
  <c r="M59" i="1" s="1"/>
  <c r="D60" i="1"/>
  <c r="E60" i="1"/>
  <c r="I60" i="1"/>
  <c r="L60" i="1" s="1"/>
  <c r="J60" i="1"/>
  <c r="M60" i="1" s="1"/>
  <c r="D61" i="1"/>
  <c r="E61" i="1"/>
  <c r="I61" i="1"/>
  <c r="L61" i="1" s="1"/>
  <c r="J61" i="1"/>
  <c r="M61" i="1" s="1"/>
  <c r="D62" i="1"/>
  <c r="E62" i="1"/>
  <c r="I62" i="1"/>
  <c r="J62" i="1"/>
  <c r="L62" i="1"/>
  <c r="M62" i="1"/>
  <c r="D63" i="1"/>
  <c r="E63" i="1"/>
  <c r="I63" i="1"/>
  <c r="L63" i="1" s="1"/>
  <c r="J63" i="1"/>
  <c r="M63" i="1" s="1"/>
  <c r="D64" i="1"/>
  <c r="E64" i="1"/>
  <c r="I64" i="1"/>
  <c r="J64" i="1"/>
  <c r="M64" i="1" s="1"/>
  <c r="L64" i="1"/>
  <c r="D65" i="1"/>
  <c r="E65" i="1"/>
  <c r="I65" i="1"/>
  <c r="L65" i="1"/>
  <c r="J65" i="1"/>
  <c r="M65" i="1"/>
  <c r="D66" i="1"/>
  <c r="E66" i="1"/>
  <c r="I66" i="1"/>
  <c r="L66" i="1" s="1"/>
  <c r="J66" i="1"/>
  <c r="M66" i="1" s="1"/>
  <c r="D67" i="1"/>
  <c r="E67" i="1"/>
  <c r="I67" i="1"/>
  <c r="L67" i="1" s="1"/>
  <c r="J67" i="1"/>
  <c r="M67" i="1" s="1"/>
  <c r="E68" i="1"/>
  <c r="D70" i="1"/>
  <c r="E70" i="1"/>
  <c r="I70" i="1"/>
  <c r="L70" i="1" s="1"/>
  <c r="J70" i="1"/>
  <c r="M70" i="1" s="1"/>
  <c r="D71" i="1"/>
  <c r="E71" i="1"/>
  <c r="I71" i="1"/>
  <c r="L71" i="1" s="1"/>
  <c r="J71" i="1"/>
  <c r="M71" i="1" s="1"/>
  <c r="D72" i="1"/>
  <c r="E72" i="1"/>
  <c r="I72" i="1"/>
  <c r="L72" i="1" s="1"/>
  <c r="J72" i="1"/>
  <c r="M72" i="1" s="1"/>
  <c r="D73" i="1"/>
  <c r="E73" i="1"/>
  <c r="I73" i="1"/>
  <c r="L73" i="1" s="1"/>
  <c r="J73" i="1"/>
  <c r="M73" i="1" s="1"/>
  <c r="D74" i="1"/>
  <c r="E74" i="1"/>
  <c r="I74" i="1"/>
  <c r="L74" i="1" s="1"/>
  <c r="J74" i="1"/>
  <c r="M74" i="1"/>
  <c r="E75" i="1"/>
  <c r="E77" i="1"/>
  <c r="I77" i="1"/>
  <c r="L77" i="1" s="1"/>
  <c r="L82" i="1" s="1"/>
  <c r="B10" i="4" s="1"/>
  <c r="J77" i="1"/>
  <c r="M77" i="1" s="1"/>
  <c r="D78" i="1"/>
  <c r="E78" i="1"/>
  <c r="J78" i="1"/>
  <c r="M78" i="1" s="1"/>
  <c r="E79" i="1"/>
  <c r="I79" i="1"/>
  <c r="L79" i="1"/>
  <c r="J79" i="1"/>
  <c r="M79" i="1" s="1"/>
  <c r="D80" i="1"/>
  <c r="E80" i="1"/>
  <c r="J80" i="1"/>
  <c r="M80" i="1"/>
  <c r="E81" i="1"/>
  <c r="I81" i="1"/>
  <c r="L81" i="1"/>
  <c r="J81" i="1"/>
  <c r="M81" i="1"/>
  <c r="E82" i="1"/>
  <c r="C84" i="1"/>
  <c r="M84" i="1" s="1"/>
  <c r="D84" i="1"/>
  <c r="E84" i="1"/>
  <c r="J84" i="1"/>
  <c r="D85" i="1"/>
  <c r="J85" i="1"/>
  <c r="M85" i="1" s="1"/>
  <c r="C86" i="1"/>
  <c r="L86" i="1" s="1"/>
  <c r="D86" i="1"/>
  <c r="D87" i="1"/>
  <c r="C88" i="1"/>
  <c r="I88" i="1"/>
  <c r="C90" i="1"/>
  <c r="M90" i="1" s="1"/>
  <c r="D90" i="1"/>
  <c r="D91" i="1"/>
  <c r="J91" i="1"/>
  <c r="M91" i="1" s="1"/>
  <c r="C92" i="1"/>
  <c r="D92" i="1"/>
  <c r="E92" i="1"/>
  <c r="D93" i="1"/>
  <c r="J93" i="1"/>
  <c r="M93" i="1" s="1"/>
  <c r="C94" i="1"/>
  <c r="D94" i="1"/>
  <c r="D95" i="1"/>
  <c r="C96" i="1"/>
  <c r="D97" i="1"/>
  <c r="C98" i="1"/>
  <c r="D98" i="1"/>
  <c r="E98" i="1"/>
  <c r="C100" i="1"/>
  <c r="D100" i="1"/>
  <c r="J101" i="1"/>
  <c r="M101" i="1" s="1"/>
  <c r="C102" i="1"/>
  <c r="D102" i="1"/>
  <c r="I102" i="1"/>
  <c r="D103" i="1"/>
  <c r="M103" i="1"/>
  <c r="C104" i="1"/>
  <c r="M104" i="1" s="1"/>
  <c r="D104" i="1"/>
  <c r="D105" i="1"/>
  <c r="I105" i="1"/>
  <c r="L105" i="1" s="1"/>
  <c r="C106" i="1"/>
  <c r="M106" i="1" s="1"/>
  <c r="D107" i="1"/>
  <c r="E107" i="1"/>
  <c r="M107" i="1"/>
  <c r="C108" i="1"/>
  <c r="D108" i="1"/>
  <c r="I108" i="1"/>
  <c r="J109" i="1"/>
  <c r="M109" i="1"/>
  <c r="C110" i="1"/>
  <c r="D110" i="1"/>
  <c r="D111" i="1"/>
  <c r="E111" i="1"/>
  <c r="J111" i="1"/>
  <c r="M111" i="1"/>
  <c r="C112" i="1"/>
  <c r="E113" i="1"/>
  <c r="C114" i="1"/>
  <c r="D114" i="1"/>
  <c r="M114" i="1"/>
  <c r="D115" i="1"/>
  <c r="J115" i="1"/>
  <c r="M115" i="1" s="1"/>
  <c r="C116" i="1"/>
  <c r="M116" i="1" s="1"/>
  <c r="E116" i="1"/>
  <c r="I116" i="1"/>
  <c r="C117" i="1"/>
  <c r="D117" i="1"/>
  <c r="C118" i="1"/>
  <c r="L118" i="1" s="1"/>
  <c r="D118" i="1"/>
  <c r="I118" i="1"/>
  <c r="C119" i="1"/>
  <c r="D119" i="1"/>
  <c r="J119" i="1"/>
  <c r="M119" i="1" s="1"/>
  <c r="C120" i="1"/>
  <c r="M120" i="1" s="1"/>
  <c r="E120" i="1"/>
  <c r="C121" i="1"/>
  <c r="L121" i="1" s="1"/>
  <c r="D121" i="1"/>
  <c r="E121" i="1"/>
  <c r="C122" i="1"/>
  <c r="L122" i="1" s="1"/>
  <c r="D122" i="1"/>
  <c r="I122" i="1"/>
  <c r="C123" i="1"/>
  <c r="J123" i="1"/>
  <c r="C124" i="1"/>
  <c r="M124" i="1" s="1"/>
  <c r="D124" i="1"/>
  <c r="E124" i="1"/>
  <c r="C125" i="1"/>
  <c r="I125" i="1"/>
  <c r="J125" i="1"/>
  <c r="M125" i="1"/>
  <c r="C126" i="1"/>
  <c r="D126" i="1"/>
  <c r="E126" i="1"/>
  <c r="J126" i="1"/>
  <c r="M126" i="1"/>
  <c r="C127" i="1"/>
  <c r="E127" i="1"/>
  <c r="I127" i="1"/>
  <c r="J127" i="1"/>
  <c r="C128" i="1"/>
  <c r="D128" i="1"/>
  <c r="E128" i="1"/>
  <c r="J128" i="1"/>
  <c r="C129" i="1"/>
  <c r="D129" i="1"/>
  <c r="I129" i="1"/>
  <c r="C130" i="1"/>
  <c r="D130" i="1"/>
  <c r="J130" i="1"/>
  <c r="M130" i="1" s="1"/>
  <c r="M131" i="1"/>
  <c r="D131" i="1"/>
  <c r="E131" i="1"/>
  <c r="I131" i="1"/>
  <c r="C132" i="1"/>
  <c r="M132" i="1" s="1"/>
  <c r="D132" i="1"/>
  <c r="J132" i="1"/>
  <c r="E133" i="1"/>
  <c r="A1" i="4"/>
  <c r="A4" i="4"/>
  <c r="A6" i="4"/>
  <c r="A7" i="4"/>
  <c r="A8" i="4"/>
  <c r="A9" i="4"/>
  <c r="A10" i="4"/>
  <c r="A11" i="4"/>
  <c r="M128" i="1"/>
  <c r="M112" i="1"/>
  <c r="M88" i="1"/>
  <c r="L132" i="1" l="1"/>
  <c r="M100" i="1"/>
  <c r="L129" i="1"/>
  <c r="M121" i="1"/>
  <c r="L116" i="1"/>
  <c r="M110" i="1"/>
  <c r="L102" i="1"/>
  <c r="I124" i="1"/>
  <c r="L124" i="1" s="1"/>
  <c r="M117" i="1"/>
  <c r="I114" i="1"/>
  <c r="L114" i="1" s="1"/>
  <c r="I107" i="1"/>
  <c r="L107" i="1" s="1"/>
  <c r="I97" i="1"/>
  <c r="L97" i="1" s="1"/>
  <c r="I94" i="1"/>
  <c r="I84" i="1"/>
  <c r="L84" i="1" s="1"/>
  <c r="L68" i="1"/>
  <c r="B8" i="4" s="1"/>
  <c r="M41" i="1"/>
  <c r="C7" i="4" s="1"/>
  <c r="L123" i="1"/>
  <c r="L128" i="1"/>
  <c r="L125" i="1"/>
  <c r="M123" i="1"/>
  <c r="L108" i="1"/>
  <c r="M98" i="1"/>
  <c r="I119" i="1"/>
  <c r="L119" i="1" s="1"/>
  <c r="I95" i="1"/>
  <c r="L95" i="1" s="1"/>
  <c r="L117" i="1"/>
  <c r="L131" i="1"/>
  <c r="M127" i="1"/>
  <c r="L88" i="1"/>
  <c r="L75" i="1"/>
  <c r="B9" i="4" s="1"/>
  <c r="I120" i="1"/>
  <c r="L120" i="1" s="1"/>
  <c r="I109" i="1"/>
  <c r="L109" i="1" s="1"/>
  <c r="I103" i="1"/>
  <c r="L103" i="1" s="1"/>
  <c r="I100" i="1"/>
  <c r="L100" i="1" s="1"/>
  <c r="I92" i="1"/>
  <c r="L92" i="1" s="1"/>
  <c r="M82" i="1"/>
  <c r="C10" i="4" s="1"/>
  <c r="M75" i="1"/>
  <c r="C9" i="4" s="1"/>
  <c r="M68" i="1"/>
  <c r="C8" i="4" s="1"/>
  <c r="M22" i="1"/>
  <c r="C6" i="4" s="1"/>
  <c r="L41" i="1"/>
  <c r="B7" i="4" s="1"/>
  <c r="I113" i="1"/>
  <c r="L113" i="1" s="1"/>
  <c r="M86" i="1"/>
  <c r="L106" i="1"/>
  <c r="M96" i="1"/>
  <c r="L127" i="1"/>
  <c r="M129" i="1"/>
  <c r="L22" i="1"/>
  <c r="B6" i="4" s="1"/>
  <c r="I101" i="1"/>
  <c r="L101" i="1" s="1"/>
  <c r="I98" i="1"/>
  <c r="L98" i="1" s="1"/>
  <c r="M94" i="1"/>
  <c r="M133" i="1" s="1"/>
  <c r="L94" i="1"/>
  <c r="M92" i="1"/>
  <c r="I115" i="1"/>
  <c r="L115" i="1" s="1"/>
  <c r="I99" i="1"/>
  <c r="L99" i="1" s="1"/>
  <c r="I96" i="1"/>
  <c r="L96" i="1" s="1"/>
  <c r="M135" i="1" l="1"/>
  <c r="C11" i="4"/>
  <c r="L133" i="1"/>
  <c r="C12" i="4"/>
  <c r="B11" i="4" l="1"/>
  <c r="B12" i="4" s="1"/>
  <c r="L135" i="1"/>
</calcChain>
</file>

<file path=xl/comments1.xml><?xml version="1.0" encoding="utf-8"?>
<comments xmlns="http://schemas.openxmlformats.org/spreadsheetml/2006/main">
  <authors>
    <author>Ole Willum</author>
  </authors>
  <commentList>
    <comment ref="E63" authorId="0" shapeId="0">
      <text>
        <r>
          <rPr>
            <b/>
            <sz val="8"/>
            <color indexed="81"/>
            <rFont val="Tahoma"/>
            <family val="2"/>
          </rPr>
          <t>Dette energiforbrug er udover det som knytter sig til ovennænte produktionsprocesser</t>
        </r>
      </text>
    </comment>
    <comment ref="E64" authorId="0" shapeId="0">
      <text>
        <r>
          <rPr>
            <b/>
            <sz val="8"/>
            <color indexed="81"/>
            <rFont val="Tahoma"/>
            <family val="2"/>
          </rPr>
          <t>Dette energiforbrug er udover det som knytter sig til ovennænte produktionsprocesser</t>
        </r>
      </text>
    </comment>
    <comment ref="E65" authorId="0" shapeId="0">
      <text>
        <r>
          <rPr>
            <b/>
            <sz val="8"/>
            <color indexed="81"/>
            <rFont val="Tahoma"/>
            <family val="2"/>
          </rPr>
          <t>Dette energiforbrug er udover det som knytter sig til ovennænte produktionsprocesser</t>
        </r>
      </text>
    </comment>
    <comment ref="E66" authorId="0" shapeId="0">
      <text>
        <r>
          <rPr>
            <b/>
            <sz val="8"/>
            <color indexed="81"/>
            <rFont val="Tahoma"/>
            <family val="2"/>
          </rPr>
          <t>Dette energiforbrug er udover det som knytter sig til ovennænte produktionsprocesser</t>
        </r>
      </text>
    </comment>
    <comment ref="E67" authorId="0" shapeId="0">
      <text>
        <r>
          <rPr>
            <b/>
            <sz val="8"/>
            <color indexed="81"/>
            <rFont val="Tahoma"/>
            <family val="2"/>
          </rPr>
          <t>Dette energiforbrug er udover det som knytter sig til ovennænte produktionsprocesser</t>
        </r>
      </text>
    </comment>
    <comment ref="D70" authorId="0" shapeId="0">
      <text>
        <r>
          <rPr>
            <b/>
            <sz val="8"/>
            <color indexed="81"/>
            <rFont val="Tahoma"/>
            <family val="2"/>
          </rPr>
          <t>Enheden kgkm (kg*km) er den enhed et transport arbejde udtrykkes i. Når f.eks. 20 kg transporteres 30 km er transportarbejdet 20*30=600 kgkm.</t>
        </r>
        <r>
          <rPr>
            <sz val="8"/>
            <color indexed="81"/>
            <rFont val="Tahoma"/>
            <family val="2"/>
          </rPr>
          <t xml:space="preserve">
</t>
        </r>
      </text>
    </comment>
    <comment ref="D71" authorId="0" shapeId="0">
      <text>
        <r>
          <rPr>
            <b/>
            <sz val="8"/>
            <color indexed="81"/>
            <rFont val="Tahoma"/>
            <family val="2"/>
          </rPr>
          <t>Enheden kgkm (kg*km) er den enhed et transport arbejde udtrykkes i. Når f.eks. 20 kg transporteres 30 km er transportarbejdet 20*30=600 kgkm.</t>
        </r>
        <r>
          <rPr>
            <sz val="8"/>
            <color indexed="81"/>
            <rFont val="Tahoma"/>
            <family val="2"/>
          </rPr>
          <t xml:space="preserve">
</t>
        </r>
      </text>
    </comment>
    <comment ref="D72" authorId="0" shapeId="0">
      <text>
        <r>
          <rPr>
            <b/>
            <sz val="8"/>
            <color indexed="81"/>
            <rFont val="Tahoma"/>
            <family val="2"/>
          </rPr>
          <t>Enheden kgkm (kg*km) er den enhed et transport arbejde udtrykkes i. Når f.eks. 20 kg transporteres 30 km er transportarbejdet 20*30=600 kgkm.</t>
        </r>
        <r>
          <rPr>
            <sz val="8"/>
            <color indexed="81"/>
            <rFont val="Tahoma"/>
            <family val="2"/>
          </rPr>
          <t xml:space="preserve">
</t>
        </r>
      </text>
    </comment>
    <comment ref="D74" authorId="0" shapeId="0">
      <text>
        <r>
          <rPr>
            <b/>
            <sz val="8"/>
            <color indexed="81"/>
            <rFont val="Tahoma"/>
            <family val="2"/>
          </rPr>
          <t>Enheden kgkm (kg*km) er den enhed et transport arbejde udtrykkes i. Når f.eks. 20 kg transporteres 30 km er transportarbejdet 20*30=600 kgkm.</t>
        </r>
        <r>
          <rPr>
            <sz val="8"/>
            <color indexed="81"/>
            <rFont val="Tahoma"/>
            <family val="2"/>
          </rPr>
          <t xml:space="preserve">
</t>
        </r>
      </text>
    </comment>
  </commentList>
</comments>
</file>

<file path=xl/sharedStrings.xml><?xml version="1.0" encoding="utf-8"?>
<sst xmlns="http://schemas.openxmlformats.org/spreadsheetml/2006/main" count="221" uniqueCount="153">
  <si>
    <t>Aluminium</t>
  </si>
  <si>
    <t>kgkm</t>
  </si>
  <si>
    <t>kWh</t>
  </si>
  <si>
    <t>g</t>
  </si>
  <si>
    <t>E-param.</t>
  </si>
  <si>
    <t>R-param.</t>
  </si>
  <si>
    <t>MJ</t>
  </si>
  <si>
    <t>E-parameter [MJ]</t>
  </si>
  <si>
    <t>R-parameter [mPR]</t>
  </si>
  <si>
    <t>ABS</t>
  </si>
  <si>
    <t>Chrom (Cr)</t>
  </si>
  <si>
    <t>Magnesium</t>
  </si>
  <si>
    <t>Produktnavn:</t>
  </si>
  <si>
    <t>Dato:</t>
  </si>
  <si>
    <t>Andre materialer</t>
  </si>
  <si>
    <t>Brugsfase</t>
  </si>
  <si>
    <t>Energiforbrug</t>
  </si>
  <si>
    <t>Vacuumformning af ABS plader</t>
  </si>
  <si>
    <t>PA, polyamid</t>
  </si>
  <si>
    <t>PC, polykarbonat</t>
  </si>
  <si>
    <t>PE, polyethylen</t>
  </si>
  <si>
    <t>PET, polyethylen terephthalat</t>
  </si>
  <si>
    <t>PMMA, polymethylmetakrylat</t>
  </si>
  <si>
    <t>POM, polyoximethylen (acetalplast)</t>
  </si>
  <si>
    <t>PP, polypropylen</t>
  </si>
  <si>
    <t>PS, polystyren</t>
  </si>
  <si>
    <t>PUR, polyurethan</t>
  </si>
  <si>
    <t>PVC, polyvinylchlorid</t>
  </si>
  <si>
    <t>Plast, andre</t>
  </si>
  <si>
    <t>Gummi</t>
  </si>
  <si>
    <t>Messing</t>
  </si>
  <si>
    <t>Støbejern</t>
  </si>
  <si>
    <t>Kobber</t>
  </si>
  <si>
    <t>Glas</t>
  </si>
  <si>
    <t>Nikkel, Ni</t>
  </si>
  <si>
    <t>Papir</t>
  </si>
  <si>
    <t>Silicium</t>
  </si>
  <si>
    <t>Sølv</t>
  </si>
  <si>
    <t>Rustfrit stål</t>
  </si>
  <si>
    <t>Stål</t>
  </si>
  <si>
    <t>Træ</t>
  </si>
  <si>
    <t>Zink, Zn</t>
  </si>
  <si>
    <t>Sprøjtestøbning, andre plaster</t>
  </si>
  <si>
    <t>Alkalisk affedtning (uden opvarmning)</t>
  </si>
  <si>
    <t>Alkalisk affedtning (opvarmning af tunge dele)</t>
  </si>
  <si>
    <t>Støbning af aluminium</t>
  </si>
  <si>
    <t>Dreje og fræse aluminium</t>
  </si>
  <si>
    <t>Svejsning</t>
  </si>
  <si>
    <t>Tog, diesel</t>
  </si>
  <si>
    <t>Lastbil, &gt; 16 ton, diesel, motorvej</t>
  </si>
  <si>
    <t>EU elektricitet (1994)</t>
  </si>
  <si>
    <t>m2 affedtet</t>
  </si>
  <si>
    <t>m bukning</t>
  </si>
  <si>
    <t>m snitflade</t>
  </si>
  <si>
    <t>m svejsesøm</t>
  </si>
  <si>
    <t>Mængde</t>
  </si>
  <si>
    <t>Enhed</t>
  </si>
  <si>
    <t>Materialer, processer og energi</t>
  </si>
  <si>
    <t>Flytransport, start og landing</t>
  </si>
  <si>
    <t>Flytransport, flyvning</t>
  </si>
  <si>
    <t>Udnyttelses % ved behandlingsanlæg</t>
  </si>
  <si>
    <t>MJ/Enh.</t>
  </si>
  <si>
    <t>mPR/Enh.</t>
  </si>
  <si>
    <t>Total for alle faser</t>
  </si>
  <si>
    <t>Guld</t>
  </si>
  <si>
    <t>Fase</t>
  </si>
  <si>
    <t>Baggrund</t>
  </si>
  <si>
    <t>Datamangel</t>
  </si>
  <si>
    <t>Resultater</t>
  </si>
  <si>
    <t>Indtastning af data om produktet</t>
  </si>
  <si>
    <t>I cellerne C24 til C40 indtastes vægten for hvert af de øvrige materialer, som indgår i produktet.</t>
  </si>
  <si>
    <t>Materialefase, forbrug af råvarer</t>
  </si>
  <si>
    <t>Produktionsprocesser</t>
  </si>
  <si>
    <t>g emne</t>
  </si>
  <si>
    <t xml:space="preserve">Dansk elektricitet (1992) </t>
  </si>
  <si>
    <t>Transport</t>
  </si>
  <si>
    <t>Produktion</t>
  </si>
  <si>
    <t>Bortskaffelse plastmaterialer</t>
  </si>
  <si>
    <t>Bortskaffelse andre materialer</t>
  </si>
  <si>
    <t>Navn</t>
  </si>
  <si>
    <t>Basis Data</t>
  </si>
  <si>
    <t>Energiforbrug til fremstilling [MJ/g] (=E-parameter)</t>
  </si>
  <si>
    <t>Ressource Indikator (R-parameter) [mPR]</t>
  </si>
  <si>
    <t>Energi genvundet ved forbrænding [MJ/g]</t>
  </si>
  <si>
    <t>Transportfase</t>
  </si>
  <si>
    <t>MJ godskrivning pr. g</t>
  </si>
  <si>
    <t>mPR godskrivning pr. g</t>
  </si>
  <si>
    <t>Energiforbrug til genvinding [MJ/g]</t>
  </si>
  <si>
    <t>Bortskaffelse og genvinding</t>
  </si>
  <si>
    <t>I cellerne C6 til C21 indtastes vægten for hvert af de plastmaterialer, som indgår i produktet.</t>
  </si>
  <si>
    <t>Materialer</t>
  </si>
  <si>
    <t>Bukning af metalplade (tykkelse &lt; 1 mm)</t>
  </si>
  <si>
    <t>Stansning i plade (tykkelse &gt;2mm)</t>
  </si>
  <si>
    <t>Stansning i plade (tykkelse 1-2 mm)</t>
  </si>
  <si>
    <t>Pladepresning (tykkelse 1-2 mm), stor deformation</t>
  </si>
  <si>
    <t>Pladepresning (tykkelse 1-2 mm), lille deformation</t>
  </si>
  <si>
    <t>Energiforbrug i brugsfasen</t>
  </si>
  <si>
    <r>
      <t xml:space="preserve">Klik på fanebladet </t>
    </r>
    <r>
      <rPr>
        <i/>
        <sz val="10"/>
        <rFont val="Arial"/>
        <family val="2"/>
      </rPr>
      <t>"Sammenfatning"</t>
    </r>
    <r>
      <rPr>
        <sz val="10"/>
        <rFont val="Arial"/>
        <family val="2"/>
      </rPr>
      <t xml:space="preserve"> og derefter på knappen </t>
    </r>
    <r>
      <rPr>
        <i/>
        <sz val="10"/>
        <rFont val="Arial"/>
        <family val="2"/>
      </rPr>
      <t>"Gem data til sammenligning"</t>
    </r>
    <r>
      <rPr>
        <sz val="10"/>
        <rFont val="Arial"/>
        <family val="2"/>
      </rPr>
      <t>.</t>
    </r>
  </si>
  <si>
    <t>% materiale som forventes at komme til et genvindingsanlæg</t>
  </si>
  <si>
    <t>% materiale som forventes forbrændt med energi udnyttelse</t>
  </si>
  <si>
    <t>Pap</t>
  </si>
  <si>
    <t xml:space="preserve">Produkt:  </t>
  </si>
  <si>
    <t>Plastmaterialer</t>
  </si>
  <si>
    <t>Polybutadien, syntetisk gummi</t>
  </si>
  <si>
    <t>SAN, styrenakrylnitril</t>
  </si>
  <si>
    <t>Gummistøbning, syntetisk gummi</t>
  </si>
  <si>
    <t>Sprøjtestøbning (emnestørrelse 10-100 g ABS)</t>
  </si>
  <si>
    <t>Sprøjtestøbning (emnestørrelse  10-100 g PA)</t>
  </si>
  <si>
    <t>Sprøjtestøbning (emnestørrelse  10-100 g SAN)</t>
  </si>
  <si>
    <t>kg fuelolie</t>
  </si>
  <si>
    <t>kg naturgas</t>
  </si>
  <si>
    <t>Naturgas, forbrænding af, 1-50 MW</t>
  </si>
  <si>
    <t>Primær energi, uspecificeret</t>
  </si>
  <si>
    <t>EPS, ekspanderet polystyren</t>
  </si>
  <si>
    <t>Sammenligning af resultater for forskellige produktalternativer</t>
  </si>
  <si>
    <t>MEKA-screening af energi &amp; ressourcer</t>
  </si>
  <si>
    <t>Sprøjtestøbning (emnestørrelse &lt; 10 g PE/PP)</t>
  </si>
  <si>
    <t>Sprøjtestøbning (emnestørrelse &lt; 10 g PET)</t>
  </si>
  <si>
    <t>Sprøjtestøbning (emnestørrelse &gt; 100 g ABS)</t>
  </si>
  <si>
    <t>Bukning af metalplade (tykkelse &gt; 2 mm)</t>
  </si>
  <si>
    <t>Fuelolie, forbrænding af, 1-100 MW</t>
  </si>
  <si>
    <t>Containerboat</t>
  </si>
  <si>
    <t>Materialefase, Plastmaterialer</t>
  </si>
  <si>
    <t>Materialefase, Andre materialer</t>
  </si>
  <si>
    <t>Total Hele livscyklus</t>
  </si>
  <si>
    <t>Produktionsfase</t>
  </si>
  <si>
    <t>Bortskaffelsesfase</t>
  </si>
  <si>
    <t>Vejledning i brug af værktøj til MEKA-screening af energi og ressourcer</t>
  </si>
  <si>
    <t>Ønsker du yderligere at redigere i bortskaffelsesscenariet (herunder genvinding) kan det gøres, som beskrevet neden for i afsnittet "Yderligere redigering i bortskaffelsesscenariet".</t>
  </si>
  <si>
    <t>Yderligere redigering i bortskaffelsesscenariet</t>
  </si>
  <si>
    <t>Klik på det "plus-tegn" der er over kolonne I, og kolonnerne F, G og H bliver nu synlige. Nu har du mulighed for at redigere de værdier, der er angivet i rækkerne 84 til 132 for kolonnerne F, G og H.</t>
  </si>
  <si>
    <t>Værdien "% materiale som forventes at komme til et genvindingsanlæg" i kolonne G udtrykker den mængde af materialet, som forventes at ende i et anlæg for genvinding.</t>
  </si>
  <si>
    <t>Værdien "% materiale som forventes forbrændt med energiudnyttelse" i kolonne H udtrykker den mængde af materialet, som forventes at ende i et anlæg, hvor det bliver forbrændt med energiudnyttelse.</t>
  </si>
  <si>
    <t>Når du har foretaget de nødvendige ændringer, kan du gøre de 3 kolonner usynlige igen ved at klikke på det, der nu er blevet til et "minustegn" over kolonne I. Arket bliver derved mere overskueligt igen.</t>
  </si>
  <si>
    <t>I cellerne C77 til C81 indtastes data om produktets samlede energiforbrug i brugsfasen. Bemærk at dette skal omfatte hele produktets levetid. Hvis produktet f.eks. forventes at have en levetid på 5 år, skal det samlede energiforbrug for de 5 år beregnes og indtastes.</t>
  </si>
  <si>
    <r>
      <t xml:space="preserve">I "standard-bortskaffelsesscenariet" er det forudsat, at plastmaterialer forbrændes, og at de fleste metaller genvindes. Hvis du f.eks. for et produkt har indtastet, at det består af 50 g ABS og 20 g aluminium, vil tallene </t>
    </r>
    <r>
      <rPr>
        <b/>
        <sz val="10"/>
        <rFont val="Arial"/>
        <family val="2"/>
      </rPr>
      <t>"50"</t>
    </r>
    <r>
      <rPr>
        <sz val="10"/>
        <rFont val="Arial"/>
        <family val="2"/>
      </rPr>
      <t xml:space="preserve"> og </t>
    </r>
    <r>
      <rPr>
        <b/>
        <sz val="10"/>
        <rFont val="Arial"/>
        <family val="2"/>
      </rPr>
      <t>"20"</t>
    </r>
    <r>
      <rPr>
        <sz val="10"/>
        <rFont val="Arial"/>
        <family val="2"/>
      </rPr>
      <t xml:space="preserve"> automatisk overføres til bortskaffelsesfasen i celle C84 hhv. celle C116.</t>
    </r>
  </si>
  <si>
    <r>
      <t xml:space="preserve">Hvis du ønsker et andet scenario for dit produkt, kan du overskrive tallene i cellerne fra C84 til C132. Hvis du f.eks. for ovennævnte eksempel forventer, at ABS genvindes, men at aluminium ikke genvindes men deponeres, skriver du for ABS </t>
    </r>
    <r>
      <rPr>
        <b/>
        <sz val="10"/>
        <rFont val="Arial"/>
        <family val="2"/>
      </rPr>
      <t>"0"</t>
    </r>
    <r>
      <rPr>
        <sz val="10"/>
        <rFont val="Arial"/>
        <family val="2"/>
      </rPr>
      <t xml:space="preserve"> i celle C84 og </t>
    </r>
    <r>
      <rPr>
        <b/>
        <sz val="10"/>
        <rFont val="Arial"/>
        <family val="2"/>
      </rPr>
      <t>"50"</t>
    </r>
    <r>
      <rPr>
        <sz val="10"/>
        <rFont val="Arial"/>
        <family val="2"/>
      </rPr>
      <t xml:space="preserve"> i celle C85, mens du for aluminium kun skriver </t>
    </r>
    <r>
      <rPr>
        <b/>
        <sz val="10"/>
        <rFont val="Arial"/>
        <family val="2"/>
      </rPr>
      <t>"0"</t>
    </r>
    <r>
      <rPr>
        <sz val="10"/>
        <rFont val="Arial"/>
        <family val="2"/>
      </rPr>
      <t xml:space="preserve"> i celle C116, da der ikke godskrives hverken energi eller ressourcer ved deponering.</t>
    </r>
  </si>
  <si>
    <t>Værdien "Udnyttelses % ved behandlingsanlæg" i kolonne F udtrykker den mængde af materialet, som et anlæg kan udnytte. Denne udnyttelse refererer til den aktuelle behandling, som altså enten kan være genvinding af materiale eller udvinding af energi ved forbrænding.</t>
  </si>
  <si>
    <t>Baggrunden for anvendelse af dette værktøj, herunder beskrivelse af de anvendte begreber, fremgår af ecodesignmanualen's afsnit 4.3.3. Ecodesignmanualen kan læses og downloades fra Internetportalen om ecodesign. Nærværende vejledning indskrænker sig til den rent "tekniske" brug af MEKA-screeningsværktøjet. Det anbefales at printe denne vejledning, så du har den ved hånden, når du går i gang med at bruge værktøjet.</t>
  </si>
  <si>
    <t>Det kan være, at du mangler oplysninger om et materiale eller en proces i livsforløbet for det produkt, som ønsker at indtaste data for. Hvis du undlader at skrive noget i regnearket, betyder det, at materialet/processen vil bidrage til miljøpåvirkningen med værdien 0, hvilket er forkert. I så fald er det bedre at vælge f.eks. et andet materiale "som ligner" det materiale, der mangler oplysninger om, til at repræsentere miljøpåvirkningen.</t>
  </si>
  <si>
    <t>I cellerne C43 til C67 indtastes data om de anvendte produktionsprocesser til at fremstille produktet. Bemærk at de data, som du skal indtaste, skal indtastes i de i kolonne D angivne enheder. Bemærk også at de energiforbrug, der er angivet i række 63 til 67, er udover forbruget, som knytter sig til de specifikt angivne produktionsprocesser.</t>
  </si>
  <si>
    <t>I cellerne C70 til C74 indtastes data for det transportarbejde, som finder sted i produktets livscyklus. Dette omfatter bl.a. transport af råvarer til produktionsstedet, fra produktionsstedet til kunden og fra kunden til bortskaffelsen. Du skal være opmærksom på, at der også kan være transport i brugsfasen, hvis produktet transporteres under brugen. Det er f.eks. tilfældet for emballage eller et produkt, som er en del af et transportmiddel.</t>
  </si>
  <si>
    <t xml:space="preserve">Data for bortskaffelsen (fra række 84 og ned) beregnes automatisk. Grundlaget for denne beregning er den materialesammensætning, du har indtastet om produktet, og et "standard-bortskaffelsesscenario", som er defineret i regnearket (se neden for). Ved denne automatiske beregning bliver produktet "godskrevet" for, at nogle materialer forventes genvundet, mens at der for andre materialer forventes en energiudnyttelse ved forbrænding. Værdierne i kolonnerne L og M vil derfor være negative, hvis der er noget at godskrive. </t>
  </si>
  <si>
    <r>
      <t xml:space="preserve">Resultaterne kan ses grafisk under fanebladene </t>
    </r>
    <r>
      <rPr>
        <i/>
        <sz val="10"/>
        <rFont val="Arial"/>
        <family val="2"/>
      </rPr>
      <t>"Diagram_Energi"</t>
    </r>
    <r>
      <rPr>
        <sz val="10"/>
        <rFont val="Arial"/>
        <family val="2"/>
      </rPr>
      <t xml:space="preserve"> og </t>
    </r>
    <r>
      <rPr>
        <i/>
        <sz val="10"/>
        <rFont val="Arial"/>
        <family val="2"/>
      </rPr>
      <t>"Diagram_Ressourcer"</t>
    </r>
    <r>
      <rPr>
        <sz val="10"/>
        <rFont val="Arial"/>
        <family val="2"/>
      </rPr>
      <t xml:space="preserve"> og som tal i fanebladet </t>
    </r>
    <r>
      <rPr>
        <i/>
        <sz val="10"/>
        <rFont val="Arial"/>
        <family val="2"/>
      </rPr>
      <t>"Sammenfatning"</t>
    </r>
    <r>
      <rPr>
        <sz val="10"/>
        <rFont val="Arial"/>
        <family val="2"/>
      </rPr>
      <t>.</t>
    </r>
  </si>
  <si>
    <t>Når du har indtastet data for et produkt, Produktalternativ I, kan du gemme de fremkomne resultater og sammenligne dem med data for et andet produkt. Det gøres på følgende måde:</t>
  </si>
  <si>
    <t>Sammenfatning af resultater for produktalternativ II</t>
  </si>
  <si>
    <t>Sammenfatning af resultater for produktalternativ I</t>
  </si>
  <si>
    <t>Plast materialer</t>
  </si>
  <si>
    <r>
      <t xml:space="preserve">I kolonnerne L og M i arket </t>
    </r>
    <r>
      <rPr>
        <i/>
        <sz val="10"/>
        <rFont val="Arial"/>
        <family val="2"/>
      </rPr>
      <t>"Indtastning af data"</t>
    </r>
    <r>
      <rPr>
        <sz val="10"/>
        <rFont val="Arial"/>
        <family val="2"/>
      </rPr>
      <t xml:space="preserve"> kan man aflæse delresultaterne for hvert enkelt materiale eller proces.</t>
    </r>
  </si>
  <si>
    <r>
      <t xml:space="preserve">Når du har indtastet data for et andet produkt, Produktalternativ II, i arket </t>
    </r>
    <r>
      <rPr>
        <i/>
        <sz val="10"/>
        <rFont val="Arial"/>
        <family val="2"/>
      </rPr>
      <t>"Indtastning af data",</t>
    </r>
    <r>
      <rPr>
        <sz val="10"/>
        <rFont val="Arial"/>
        <family val="2"/>
      </rPr>
      <t xml:space="preserve"> kan du foretage en grafisk sammenligning af resultaterne for de 2 produktalternativer i arkene </t>
    </r>
    <r>
      <rPr>
        <i/>
        <sz val="10"/>
        <rFont val="Arial"/>
        <family val="2"/>
      </rPr>
      <t>"E_sam"</t>
    </r>
    <r>
      <rPr>
        <sz val="10"/>
        <rFont val="Arial"/>
        <family val="2"/>
      </rPr>
      <t xml:space="preserve"> og </t>
    </r>
    <r>
      <rPr>
        <i/>
        <sz val="10"/>
        <rFont val="Arial"/>
        <family val="2"/>
      </rPr>
      <t>"R_sam"</t>
    </r>
    <r>
      <rPr>
        <sz val="10"/>
        <rFont val="Arial"/>
        <family val="2"/>
      </rPr>
      <t>.</t>
    </r>
  </si>
  <si>
    <r>
      <t xml:space="preserve">Klik på fanebladet </t>
    </r>
    <r>
      <rPr>
        <i/>
        <sz val="10"/>
        <rFont val="Arial"/>
        <family val="2"/>
      </rPr>
      <t>"Indtastning af data"</t>
    </r>
    <r>
      <rPr>
        <sz val="10"/>
        <rFont val="Arial"/>
        <family val="2"/>
      </rPr>
      <t xml:space="preserve"> og rul ned til linie 83.</t>
    </r>
  </si>
  <si>
    <r>
      <t xml:space="preserve">Klik på fanebladet </t>
    </r>
    <r>
      <rPr>
        <i/>
        <sz val="10"/>
        <rFont val="Arial"/>
        <family val="2"/>
      </rPr>
      <t>"Indtastning af data"</t>
    </r>
    <r>
      <rPr>
        <sz val="10"/>
        <rFont val="Arial"/>
        <family val="2"/>
      </rPr>
      <t>. Data indtastes i de gule celler. E-parameter og R-parameter beregnes så automatisk i kolonnerne L og M. Skriv produktets navn i celle D2 og datoen i celle L2. Bemærk at nogle celler kan være forsynet med en lille rød trekant i øverste højre hjørne. Det betyder, at der er en "hjælpetekst", som kan læses ved at føre musen hen over cellen.</t>
    </r>
  </si>
  <si>
    <t>Redigeret d. 8/1-2+18. / Valle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</si>
</sst>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10"/>
      <name val="Arial"/>
      <family val="2"/>
    </font>
    <font>
      <sz val="10"/>
      <color indexed="8"/>
      <name val="Arial"/>
      <family val="2"/>
    </font>
    <font>
      <sz val="10"/>
      <color indexed="8"/>
      <name val="MS Sans Serif"/>
    </font>
    <font>
      <sz val="16"/>
      <name val="Arial"/>
      <family val="2"/>
    </font>
    <font>
      <b/>
      <sz val="10"/>
      <name val="Arial"/>
      <family val="2"/>
    </font>
    <font>
      <b/>
      <sz val="12"/>
      <name val="Arial"/>
      <family val="2"/>
    </font>
    <font>
      <sz val="14"/>
      <color indexed="12"/>
      <name val="Arial"/>
      <family val="2"/>
    </font>
    <font>
      <sz val="14"/>
      <color indexed="48"/>
      <name val="Arial"/>
      <family val="2"/>
    </font>
    <font>
      <sz val="16"/>
      <color indexed="48"/>
      <name val="Arial"/>
      <family val="2"/>
    </font>
    <font>
      <b/>
      <sz val="16"/>
      <name val="Arial"/>
      <family val="2"/>
    </font>
    <font>
      <b/>
      <sz val="12"/>
      <color indexed="8"/>
      <name val="Arial"/>
      <family val="2"/>
    </font>
    <font>
      <b/>
      <sz val="8"/>
      <name val="Arial"/>
      <family val="2"/>
    </font>
    <font>
      <sz val="10"/>
      <name val="Arial"/>
      <family val="2"/>
    </font>
    <font>
      <b/>
      <sz val="12"/>
      <color indexed="48"/>
      <name val="Arial"/>
      <family val="2"/>
    </font>
    <font>
      <b/>
      <sz val="16"/>
      <color indexed="48"/>
      <name val="Arial"/>
      <family val="2"/>
    </font>
    <font>
      <b/>
      <sz val="11"/>
      <name val="Arial"/>
      <family val="2"/>
    </font>
    <font>
      <sz val="11"/>
      <color indexed="48"/>
      <name val="Arial"/>
      <family val="2"/>
    </font>
    <font>
      <sz val="11"/>
      <name val="Arial"/>
      <family val="2"/>
    </font>
    <font>
      <b/>
      <sz val="14"/>
      <name val="Arial"/>
      <family val="2"/>
    </font>
    <font>
      <i/>
      <sz val="10"/>
      <name val="Arial"/>
      <family val="2"/>
    </font>
    <font>
      <b/>
      <i/>
      <sz val="10"/>
      <name val="Arial"/>
      <family val="2"/>
    </font>
    <font>
      <sz val="8"/>
      <color indexed="81"/>
      <name val="Tahoma"/>
      <family val="2"/>
    </font>
    <font>
      <b/>
      <sz val="8"/>
      <color indexed="81"/>
      <name val="Tahoma"/>
      <family val="2"/>
    </font>
    <font>
      <b/>
      <i/>
      <sz val="12"/>
      <name val="Arial"/>
      <family val="2"/>
    </font>
    <font>
      <b/>
      <sz val="14"/>
      <color rgb="FFFF0000"/>
      <name val="Arial"/>
      <family val="2"/>
    </font>
    <font>
      <b/>
      <sz val="12"/>
      <color rgb="FFFF0000"/>
      <name val="Arial"/>
      <family val="2"/>
    </font>
    <font>
      <b/>
      <i/>
      <sz val="10"/>
      <color rgb="FFFF0000"/>
      <name val="Arial"/>
      <family val="2"/>
    </font>
    <font>
      <b/>
      <u/>
      <sz val="10"/>
      <color rgb="FFFF0000"/>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style="thin">
        <color indexed="22"/>
      </right>
      <top/>
      <bottom/>
      <diagonal/>
    </border>
    <border>
      <left style="thin">
        <color indexed="22"/>
      </left>
      <right style="thin">
        <color indexed="22"/>
      </right>
      <top style="thin">
        <color indexed="22"/>
      </top>
      <bottom/>
      <diagonal/>
    </border>
  </borders>
  <cellStyleXfs count="6">
    <xf numFmtId="0" fontId="0" fillId="0" borderId="0"/>
    <xf numFmtId="0" fontId="2" fillId="0" borderId="0"/>
    <xf numFmtId="0" fontId="2" fillId="0" borderId="0"/>
    <xf numFmtId="0" fontId="2" fillId="0" borderId="0"/>
    <xf numFmtId="0" fontId="3" fillId="0" borderId="0"/>
    <xf numFmtId="9" fontId="1" fillId="0" borderId="0" applyFont="0" applyFill="0" applyBorder="0" applyAlignment="0" applyProtection="0"/>
  </cellStyleXfs>
  <cellXfs count="155">
    <xf numFmtId="0" fontId="0" fillId="0" borderId="0" xfId="0"/>
    <xf numFmtId="0" fontId="0" fillId="0" borderId="2" xfId="0" applyBorder="1"/>
    <xf numFmtId="0" fontId="0" fillId="0" borderId="0" xfId="0" applyAlignment="1"/>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xf numFmtId="0" fontId="5" fillId="0" borderId="2" xfId="0" applyFont="1" applyBorder="1" applyAlignment="1"/>
    <xf numFmtId="0" fontId="13" fillId="0" borderId="2" xfId="0" applyFont="1" applyBorder="1" applyAlignment="1">
      <alignment horizontal="center"/>
    </xf>
    <xf numFmtId="0" fontId="0" fillId="0" borderId="3" xfId="0" applyBorder="1"/>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xf numFmtId="0" fontId="13" fillId="0" borderId="0" xfId="0" applyFont="1" applyBorder="1" applyAlignment="1">
      <alignment horizontal="center"/>
    </xf>
    <xf numFmtId="0" fontId="0" fillId="2" borderId="4" xfId="0" applyFill="1" applyBorder="1" applyProtection="1">
      <protection locked="0"/>
    </xf>
    <xf numFmtId="0" fontId="0" fillId="2" borderId="2" xfId="0" applyFill="1" applyBorder="1" applyProtection="1">
      <protection locked="0"/>
    </xf>
    <xf numFmtId="0" fontId="6" fillId="0" borderId="0" xfId="0" applyFont="1"/>
    <xf numFmtId="0" fontId="5" fillId="0" borderId="2" xfId="0" applyFont="1" applyBorder="1" applyAlignment="1">
      <alignment textRotation="90" wrapText="1"/>
    </xf>
    <xf numFmtId="0" fontId="15" fillId="0" borderId="0" xfId="0" applyFont="1" applyBorder="1" applyAlignment="1">
      <alignment horizontal="left" vertical="center"/>
    </xf>
    <xf numFmtId="0" fontId="14" fillId="0" borderId="0" xfId="0" applyFont="1" applyBorder="1" applyAlignment="1">
      <alignment horizontal="left" vertical="center"/>
    </xf>
    <xf numFmtId="0" fontId="13" fillId="0" borderId="2" xfId="0" applyFont="1" applyBorder="1"/>
    <xf numFmtId="2" fontId="0" fillId="0" borderId="2" xfId="0" applyNumberFormat="1" applyBorder="1"/>
    <xf numFmtId="0" fontId="5" fillId="0" borderId="2" xfId="0" applyFont="1" applyBorder="1"/>
    <xf numFmtId="0" fontId="16" fillId="3" borderId="2" xfId="0" applyFont="1" applyFill="1" applyBorder="1"/>
    <xf numFmtId="0" fontId="0" fillId="0" borderId="5" xfId="0" applyBorder="1" applyAlignment="1" applyProtection="1"/>
    <xf numFmtId="0" fontId="4" fillId="0" borderId="6" xfId="0" applyFont="1" applyBorder="1" applyAlignment="1" applyProtection="1">
      <alignment horizontal="center" vertical="center"/>
    </xf>
    <xf numFmtId="0" fontId="15" fillId="0" borderId="6" xfId="0" applyFont="1" applyBorder="1" applyAlignment="1" applyProtection="1">
      <alignment horizontal="left" vertical="center"/>
    </xf>
    <xf numFmtId="0" fontId="13" fillId="0" borderId="6" xfId="0" applyFont="1" applyBorder="1" applyAlignment="1" applyProtection="1">
      <alignment horizontal="center"/>
    </xf>
    <xf numFmtId="0" fontId="0" fillId="0" borderId="6" xfId="0" applyBorder="1" applyAlignment="1" applyProtection="1"/>
    <xf numFmtId="0" fontId="0" fillId="0" borderId="7" xfId="0" applyBorder="1" applyAlignment="1" applyProtection="1"/>
    <xf numFmtId="0" fontId="0" fillId="0" borderId="8" xfId="0" applyBorder="1" applyAlignment="1" applyProtection="1"/>
    <xf numFmtId="0" fontId="6" fillId="0" borderId="2"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2" fillId="0" borderId="2" xfId="0" applyFont="1" applyFill="1" applyBorder="1" applyAlignment="1" applyProtection="1">
      <alignment horizontal="center" vertical="center" textRotation="90" wrapText="1"/>
    </xf>
    <xf numFmtId="0" fontId="6" fillId="3" borderId="2" xfId="0" applyFont="1" applyFill="1" applyBorder="1" applyAlignment="1" applyProtection="1">
      <alignment horizontal="center" vertical="center" wrapText="1"/>
    </xf>
    <xf numFmtId="0" fontId="14" fillId="3" borderId="2" xfId="0" applyFont="1" applyFill="1" applyBorder="1" applyAlignment="1" applyProtection="1">
      <alignment horizontal="left"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13" fillId="0" borderId="2" xfId="0" applyFont="1" applyBorder="1" applyAlignment="1" applyProtection="1">
      <alignment horizontal="center"/>
    </xf>
    <xf numFmtId="0" fontId="2" fillId="0" borderId="9" xfId="2" applyFont="1" applyFill="1" applyBorder="1" applyAlignment="1" applyProtection="1">
      <alignment horizontal="left" wrapText="1"/>
    </xf>
    <xf numFmtId="0" fontId="2" fillId="0" borderId="1" xfId="2" applyFont="1" applyFill="1" applyBorder="1" applyAlignment="1" applyProtection="1">
      <alignment horizontal="left" wrapText="1"/>
    </xf>
    <xf numFmtId="0" fontId="2" fillId="0" borderId="10" xfId="2" applyFont="1" applyFill="1" applyBorder="1" applyAlignment="1" applyProtection="1">
      <alignment horizontal="left" wrapText="1"/>
    </xf>
    <xf numFmtId="0" fontId="0" fillId="3" borderId="2" xfId="0" applyFill="1" applyBorder="1" applyProtection="1"/>
    <xf numFmtId="0" fontId="0" fillId="0" borderId="2" xfId="0" applyBorder="1" applyProtection="1"/>
    <xf numFmtId="0" fontId="9" fillId="3" borderId="11" xfId="0" applyFont="1" applyFill="1" applyBorder="1" applyAlignment="1" applyProtection="1">
      <alignment horizontal="center" vertical="center" textRotation="90"/>
    </xf>
    <xf numFmtId="0" fontId="8" fillId="0" borderId="11" xfId="0" applyFont="1" applyBorder="1" applyAlignment="1" applyProtection="1">
      <alignment horizontal="center" vertical="center" textRotation="90"/>
    </xf>
    <xf numFmtId="0" fontId="0" fillId="0" borderId="4" xfId="0" applyBorder="1" applyAlignment="1" applyProtection="1">
      <alignment horizontal="center" vertical="center" textRotation="90"/>
    </xf>
    <xf numFmtId="0" fontId="13" fillId="0" borderId="5" xfId="0" applyFont="1" applyBorder="1" applyAlignment="1" applyProtection="1">
      <alignment horizontal="center"/>
    </xf>
    <xf numFmtId="0" fontId="11" fillId="0" borderId="5" xfId="4" applyFont="1" applyFill="1" applyBorder="1" applyAlignment="1" applyProtection="1">
      <alignment horizontal="left" wrapText="1"/>
    </xf>
    <xf numFmtId="0" fontId="0" fillId="0" borderId="6" xfId="0" applyBorder="1" applyProtection="1"/>
    <xf numFmtId="0" fontId="0" fillId="0" borderId="8" xfId="0" applyBorder="1" applyProtection="1"/>
    <xf numFmtId="0" fontId="0" fillId="3" borderId="8" xfId="0" applyFill="1" applyBorder="1" applyProtection="1"/>
    <xf numFmtId="2" fontId="6" fillId="0" borderId="2" xfId="0" applyNumberFormat="1" applyFont="1" applyBorder="1" applyProtection="1"/>
    <xf numFmtId="0" fontId="14" fillId="3" borderId="4" xfId="0" applyFont="1" applyFill="1" applyBorder="1" applyAlignment="1" applyProtection="1">
      <alignment horizontal="left" vertical="center"/>
    </xf>
    <xf numFmtId="0" fontId="0" fillId="3" borderId="12" xfId="0" applyFill="1" applyBorder="1" applyAlignment="1" applyProtection="1"/>
    <xf numFmtId="0" fontId="0" fillId="3" borderId="13" xfId="0" applyFill="1" applyBorder="1" applyAlignment="1" applyProtection="1"/>
    <xf numFmtId="0" fontId="0" fillId="3" borderId="14" xfId="0" applyFill="1" applyBorder="1" applyAlignment="1" applyProtection="1"/>
    <xf numFmtId="0" fontId="0" fillId="3" borderId="14" xfId="0" applyFill="1" applyBorder="1" applyProtection="1"/>
    <xf numFmtId="0" fontId="0" fillId="3" borderId="4" xfId="0" applyFill="1" applyBorder="1" applyProtection="1"/>
    <xf numFmtId="0" fontId="0" fillId="0" borderId="11" xfId="0" applyBorder="1" applyAlignment="1" applyProtection="1">
      <alignment horizontal="center" vertical="center" textRotation="90"/>
    </xf>
    <xf numFmtId="0" fontId="0" fillId="0" borderId="3" xfId="0" applyBorder="1" applyProtection="1"/>
    <xf numFmtId="0" fontId="13" fillId="0" borderId="15" xfId="0" applyFont="1" applyBorder="1" applyAlignment="1" applyProtection="1">
      <alignment horizontal="center"/>
    </xf>
    <xf numFmtId="0" fontId="14" fillId="3" borderId="4" xfId="0" applyFont="1" applyFill="1" applyBorder="1" applyAlignment="1" applyProtection="1">
      <alignment vertical="center"/>
    </xf>
    <xf numFmtId="0" fontId="9" fillId="3" borderId="11" xfId="0" applyFont="1" applyFill="1" applyBorder="1" applyAlignment="1" applyProtection="1">
      <alignment horizontal="center" vertical="center"/>
    </xf>
    <xf numFmtId="0" fontId="9" fillId="3" borderId="4" xfId="0" applyFont="1" applyFill="1" applyBorder="1" applyAlignment="1" applyProtection="1">
      <alignment horizontal="center" vertical="center" textRotation="90"/>
    </xf>
    <xf numFmtId="0" fontId="8" fillId="0" borderId="4" xfId="0" applyFont="1" applyBorder="1" applyAlignment="1" applyProtection="1">
      <alignment horizontal="center" vertical="center" textRotation="90"/>
    </xf>
    <xf numFmtId="0" fontId="0" fillId="0" borderId="16" xfId="0" applyBorder="1" applyProtection="1"/>
    <xf numFmtId="0" fontId="14" fillId="3" borderId="5" xfId="0" applyFont="1" applyFill="1" applyBorder="1" applyAlignment="1" applyProtection="1">
      <alignment vertical="center" wrapText="1"/>
    </xf>
    <xf numFmtId="0" fontId="0" fillId="3" borderId="5" xfId="0" applyFill="1" applyBorder="1" applyProtection="1"/>
    <xf numFmtId="0" fontId="0" fillId="3" borderId="6" xfId="0" applyFill="1" applyBorder="1" applyProtection="1"/>
    <xf numFmtId="0" fontId="5" fillId="3" borderId="8"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0" fillId="0" borderId="7" xfId="0" applyBorder="1" applyProtection="1"/>
    <xf numFmtId="0" fontId="4"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15" xfId="0" applyBorder="1" applyProtection="1"/>
    <xf numFmtId="0" fontId="0" fillId="3" borderId="2" xfId="0" applyFill="1" applyBorder="1" applyAlignment="1" applyProtection="1">
      <alignment horizontal="center" vertical="center"/>
    </xf>
    <xf numFmtId="0" fontId="13" fillId="3" borderId="5" xfId="0" applyFont="1" applyFill="1" applyBorder="1" applyAlignment="1" applyProtection="1">
      <alignment horizontal="center"/>
    </xf>
    <xf numFmtId="0" fontId="7" fillId="3" borderId="5" xfId="0" applyFont="1" applyFill="1" applyBorder="1" applyProtection="1"/>
    <xf numFmtId="2" fontId="6" fillId="3" borderId="2" xfId="0" applyNumberFormat="1" applyFont="1" applyFill="1" applyBorder="1" applyProtection="1"/>
    <xf numFmtId="0" fontId="12" fillId="0" borderId="2" xfId="0" applyFont="1" applyFill="1" applyBorder="1" applyAlignment="1" applyProtection="1">
      <alignment horizontal="left" vertical="center" textRotation="90" wrapText="1"/>
    </xf>
    <xf numFmtId="9" fontId="0" fillId="0" borderId="2" xfId="5" applyFont="1" applyFill="1" applyBorder="1" applyProtection="1"/>
    <xf numFmtId="0" fontId="17" fillId="3" borderId="11" xfId="0" applyFont="1" applyFill="1" applyBorder="1" applyAlignment="1" applyProtection="1">
      <alignment horizontal="center" vertical="center"/>
    </xf>
    <xf numFmtId="0" fontId="18" fillId="0" borderId="2" xfId="0" applyFont="1" applyBorder="1" applyProtection="1"/>
    <xf numFmtId="0" fontId="18" fillId="0" borderId="5" xfId="0" applyFont="1" applyBorder="1" applyAlignment="1" applyProtection="1">
      <alignment horizontal="center"/>
    </xf>
    <xf numFmtId="0" fontId="18" fillId="0" borderId="6" xfId="0" applyFont="1" applyBorder="1" applyAlignment="1" applyProtection="1"/>
    <xf numFmtId="0" fontId="18" fillId="0" borderId="6" xfId="0" applyFont="1" applyBorder="1" applyProtection="1"/>
    <xf numFmtId="0" fontId="18" fillId="0" borderId="8" xfId="0" applyFont="1" applyBorder="1" applyProtection="1"/>
    <xf numFmtId="0" fontId="18" fillId="3" borderId="8" xfId="0" applyFont="1" applyFill="1" applyBorder="1" applyProtection="1"/>
    <xf numFmtId="0" fontId="18" fillId="0" borderId="2" xfId="0" applyFont="1" applyBorder="1"/>
    <xf numFmtId="0" fontId="2" fillId="0" borderId="1" xfId="3" applyFont="1" applyFill="1" applyBorder="1" applyAlignment="1">
      <alignment horizontal="right" wrapText="1"/>
    </xf>
    <xf numFmtId="0" fontId="2" fillId="0" borderId="1" xfId="3" applyFont="1" applyFill="1" applyBorder="1" applyAlignment="1">
      <alignment wrapText="1"/>
    </xf>
    <xf numFmtId="0" fontId="2" fillId="0" borderId="17" xfId="3" applyFont="1" applyFill="1" applyBorder="1" applyAlignment="1">
      <alignment horizontal="right" wrapText="1"/>
    </xf>
    <xf numFmtId="0" fontId="2" fillId="0" borderId="1" xfId="2" applyFont="1" applyFill="1" applyBorder="1" applyAlignment="1">
      <alignment horizontal="left" wrapText="1"/>
    </xf>
    <xf numFmtId="0" fontId="0" fillId="0" borderId="1" xfId="0" applyBorder="1"/>
    <xf numFmtId="0" fontId="13" fillId="0" borderId="2" xfId="0" applyFont="1" applyBorder="1" applyAlignment="1" applyProtection="1">
      <alignment horizontal="left"/>
    </xf>
    <xf numFmtId="0" fontId="13" fillId="0" borderId="2" xfId="0" applyFont="1" applyBorder="1" applyAlignment="1" applyProtection="1">
      <alignment horizontal="right"/>
    </xf>
    <xf numFmtId="9" fontId="0" fillId="0" borderId="2" xfId="5" applyFont="1" applyFill="1" applyBorder="1" applyProtection="1">
      <protection locked="0"/>
    </xf>
    <xf numFmtId="0" fontId="0" fillId="0" borderId="0" xfId="0" applyAlignment="1">
      <alignment wrapText="1"/>
    </xf>
    <xf numFmtId="0" fontId="19" fillId="0" borderId="0" xfId="0" applyFont="1"/>
    <xf numFmtId="0" fontId="21" fillId="0" borderId="0" xfId="0" applyFont="1"/>
    <xf numFmtId="0" fontId="6" fillId="0" borderId="8" xfId="0" applyFont="1" applyBorder="1" applyAlignment="1" applyProtection="1"/>
    <xf numFmtId="0" fontId="6" fillId="0" borderId="0" xfId="0" applyFont="1" applyBorder="1" applyAlignment="1" applyProtection="1"/>
    <xf numFmtId="0" fontId="6" fillId="2" borderId="15" xfId="0" applyFont="1" applyFill="1" applyBorder="1" applyAlignment="1" applyProtection="1"/>
    <xf numFmtId="0" fontId="6" fillId="2" borderId="16" xfId="0" applyFont="1" applyFill="1" applyBorder="1" applyAlignment="1" applyProtection="1"/>
    <xf numFmtId="0" fontId="6" fillId="0" borderId="6" xfId="0" applyFont="1" applyBorder="1" applyAlignment="1" applyProtection="1"/>
    <xf numFmtId="0" fontId="2" fillId="0" borderId="0" xfId="3" applyFont="1" applyFill="1" applyBorder="1" applyAlignment="1">
      <alignment horizontal="right" wrapText="1"/>
    </xf>
    <xf numFmtId="0" fontId="2" fillId="0" borderId="10" xfId="3" applyFont="1" applyFill="1" applyBorder="1" applyAlignment="1">
      <alignment wrapText="1"/>
    </xf>
    <xf numFmtId="0" fontId="2" fillId="0" borderId="9" xfId="3" applyFont="1" applyFill="1" applyBorder="1" applyAlignment="1">
      <alignment horizontal="right" wrapText="1"/>
    </xf>
    <xf numFmtId="0" fontId="2" fillId="0" borderId="18" xfId="3" applyFont="1" applyFill="1" applyBorder="1" applyAlignment="1">
      <alignment horizontal="right" wrapText="1"/>
    </xf>
    <xf numFmtId="0" fontId="2" fillId="0" borderId="0" xfId="1" applyFont="1" applyFill="1" applyBorder="1" applyAlignment="1" applyProtection="1">
      <alignment horizontal="right" wrapText="1"/>
    </xf>
    <xf numFmtId="0" fontId="2" fillId="0" borderId="0" xfId="1" applyFont="1" applyFill="1" applyBorder="1" applyAlignment="1" applyProtection="1">
      <alignment horizontal="right"/>
    </xf>
    <xf numFmtId="0" fontId="5" fillId="0" borderId="0" xfId="0" applyFont="1" applyBorder="1" applyAlignment="1">
      <alignment textRotation="90" wrapText="1"/>
    </xf>
    <xf numFmtId="0" fontId="0" fillId="3" borderId="11" xfId="0" applyFill="1" applyBorder="1" applyAlignment="1"/>
    <xf numFmtId="0" fontId="5" fillId="0" borderId="3" xfId="0" applyFont="1" applyBorder="1" applyAlignment="1" applyProtection="1">
      <alignment vertical="center" textRotation="90"/>
    </xf>
    <xf numFmtId="0" fontId="5" fillId="0" borderId="11" xfId="0" applyFont="1" applyBorder="1" applyAlignment="1">
      <alignment vertical="center" textRotation="90"/>
    </xf>
    <xf numFmtId="0" fontId="0" fillId="3" borderId="3" xfId="0" applyFill="1" applyBorder="1" applyAlignment="1"/>
    <xf numFmtId="0" fontId="0" fillId="3" borderId="4" xfId="0" applyFill="1" applyBorder="1" applyAlignment="1"/>
    <xf numFmtId="0" fontId="13" fillId="0" borderId="2" xfId="0" applyFont="1" applyBorder="1" applyAlignment="1" applyProtection="1"/>
    <xf numFmtId="0" fontId="0" fillId="2" borderId="4" xfId="0" applyFill="1" applyBorder="1" applyProtection="1"/>
    <xf numFmtId="0" fontId="24" fillId="0" borderId="0" xfId="0" applyFont="1"/>
    <xf numFmtId="0" fontId="25" fillId="0" borderId="0" xfId="0" applyFont="1"/>
    <xf numFmtId="0" fontId="26" fillId="0" borderId="0" xfId="0" applyFont="1"/>
    <xf numFmtId="0" fontId="27" fillId="0" borderId="0" xfId="0" applyFont="1"/>
    <xf numFmtId="0" fontId="0" fillId="4" borderId="12" xfId="0" applyFill="1" applyBorder="1" applyAlignment="1" applyProtection="1">
      <alignment horizontal="center"/>
    </xf>
    <xf numFmtId="0" fontId="0" fillId="4" borderId="13" xfId="0" applyFill="1" applyBorder="1" applyAlignment="1" applyProtection="1">
      <alignment horizontal="center"/>
    </xf>
    <xf numFmtId="0" fontId="0" fillId="4" borderId="14" xfId="0" applyFill="1" applyBorder="1" applyAlignment="1" applyProtection="1">
      <alignment horizontal="center"/>
    </xf>
    <xf numFmtId="0" fontId="6" fillId="0" borderId="5" xfId="0" applyFont="1" applyBorder="1" applyAlignment="1" applyProtection="1">
      <alignment horizontal="center"/>
    </xf>
    <xf numFmtId="0" fontId="6" fillId="0" borderId="13" xfId="0" applyFont="1" applyBorder="1" applyAlignment="1" applyProtection="1">
      <alignment horizontal="center"/>
    </xf>
    <xf numFmtId="0" fontId="6" fillId="0" borderId="8" xfId="0" applyFont="1" applyBorder="1" applyAlignment="1" applyProtection="1">
      <alignment horizontal="center"/>
    </xf>
    <xf numFmtId="0" fontId="14" fillId="3" borderId="5"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0" fillId="0" borderId="5" xfId="0" applyFont="1" applyBorder="1" applyAlignment="1" applyProtection="1">
      <alignment horizontal="center" vertical="center" wrapText="1"/>
    </xf>
    <xf numFmtId="0" fontId="0" fillId="0" borderId="8" xfId="0" applyBorder="1" applyAlignment="1" applyProtection="1">
      <alignment horizontal="center" vertical="center" wrapText="1"/>
    </xf>
    <xf numFmtId="14" fontId="6" fillId="2" borderId="5" xfId="0" applyNumberFormat="1"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14" fillId="3" borderId="12" xfId="0" applyFont="1" applyFill="1" applyBorder="1" applyAlignment="1" applyProtection="1">
      <alignment horizontal="left" vertical="center"/>
    </xf>
    <xf numFmtId="0" fontId="14" fillId="3" borderId="13" xfId="0" applyFont="1" applyFill="1" applyBorder="1" applyAlignment="1" applyProtection="1">
      <alignment horizontal="left" vertical="center"/>
    </xf>
    <xf numFmtId="0" fontId="14" fillId="3" borderId="6"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9" fillId="3" borderId="3" xfId="0" applyFont="1" applyFill="1" applyBorder="1" applyAlignment="1" applyProtection="1">
      <alignment horizontal="center" vertical="center" textRotation="90"/>
    </xf>
    <xf numFmtId="0" fontId="9" fillId="3" borderId="11" xfId="0" applyFont="1" applyFill="1" applyBorder="1" applyAlignment="1" applyProtection="1">
      <alignment horizontal="center" vertical="center" textRotation="90"/>
    </xf>
    <xf numFmtId="0" fontId="0" fillId="3" borderId="4" xfId="0" applyFill="1" applyBorder="1" applyAlignment="1" applyProtection="1">
      <alignment horizontal="center" vertical="center" textRotation="90"/>
    </xf>
    <xf numFmtId="0" fontId="8" fillId="0" borderId="3" xfId="0" applyFont="1" applyBorder="1" applyAlignment="1" applyProtection="1">
      <alignment horizontal="center" vertical="center" textRotation="90"/>
    </xf>
    <xf numFmtId="0" fontId="8" fillId="0" borderId="11" xfId="0" applyFont="1" applyBorder="1" applyAlignment="1" applyProtection="1">
      <alignment horizontal="center" vertical="center" textRotation="90"/>
    </xf>
    <xf numFmtId="0" fontId="0" fillId="0" borderId="4" xfId="0" applyBorder="1" applyAlignment="1" applyProtection="1">
      <alignment horizontal="center" vertical="center" textRotation="90"/>
    </xf>
    <xf numFmtId="0" fontId="14" fillId="3" borderId="5" xfId="0" applyFont="1" applyFill="1" applyBorder="1" applyAlignment="1" applyProtection="1">
      <alignment horizontal="left" vertical="center"/>
    </xf>
    <xf numFmtId="0" fontId="14" fillId="3" borderId="6" xfId="0" applyFont="1" applyFill="1" applyBorder="1" applyAlignment="1" applyProtection="1">
      <alignment horizontal="left"/>
    </xf>
    <xf numFmtId="0" fontId="14" fillId="3" borderId="8" xfId="0" applyFont="1" applyFill="1" applyBorder="1" applyAlignment="1" applyProtection="1">
      <alignment horizontal="left"/>
    </xf>
    <xf numFmtId="0" fontId="0" fillId="3" borderId="3" xfId="0" applyFill="1" applyBorder="1" applyAlignment="1" applyProtection="1">
      <alignment horizontal="center" vertical="center" textRotation="90"/>
    </xf>
    <xf numFmtId="0" fontId="0" fillId="3" borderId="11" xfId="0" applyFill="1" applyBorder="1" applyAlignment="1" applyProtection="1">
      <alignment horizontal="center" vertical="center" textRotation="90"/>
    </xf>
    <xf numFmtId="0" fontId="1" fillId="0" borderId="0" xfId="0" applyFont="1" applyAlignment="1">
      <alignment wrapText="1"/>
    </xf>
    <xf numFmtId="0" fontId="28" fillId="0" borderId="0" xfId="0" applyFont="1"/>
  </cellXfs>
  <cellStyles count="6">
    <cellStyle name="Normal" xfId="0" builtinId="0"/>
    <cellStyle name="Normal_Ark1" xfId="1"/>
    <cellStyle name="Normal_Ark2" xfId="2"/>
    <cellStyle name="Normal_BD_Ny_1" xfId="3"/>
    <cellStyle name="Normal_Materials" xfId="4"/>
    <cellStyle name="Pro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da-DK" sz="1200" b="1" i="0" u="none" strike="noStrike" baseline="0">
                <a:solidFill>
                  <a:srgbClr val="000000"/>
                </a:solidFill>
                <a:latin typeface="Arial"/>
                <a:cs typeface="Arial"/>
              </a:rPr>
              <a:t>Primært Energiforbrug (E-parameter) </a:t>
            </a:r>
            <a:r>
              <a:rPr lang="da-DK" sz="1100" b="1" i="0" u="none" strike="noStrike" baseline="0">
                <a:solidFill>
                  <a:srgbClr val="000000"/>
                </a:solidFill>
                <a:latin typeface="Arial"/>
                <a:cs typeface="Arial"/>
              </a:rPr>
              <a:t>[MJ]</a:t>
            </a:r>
          </a:p>
        </c:rich>
      </c:tx>
      <c:layout>
        <c:manualLayout>
          <c:xMode val="edge"/>
          <c:yMode val="edge"/>
          <c:x val="0.24819028056275574"/>
          <c:y val="3.2203389830508473E-2"/>
        </c:manualLayout>
      </c:layout>
      <c:overlay val="0"/>
      <c:spPr>
        <a:noFill/>
        <a:ln w="25400">
          <a:noFill/>
        </a:ln>
      </c:spPr>
    </c:title>
    <c:autoTitleDeleted val="0"/>
    <c:view3D>
      <c:rotX val="15"/>
      <c:hPercent val="67"/>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3175">
          <a:solidFill>
            <a:srgbClr val="808080"/>
          </a:solidFill>
          <a:prstDash val="solid"/>
        </a:ln>
      </c:spPr>
    </c:sideWall>
    <c:backWall>
      <c:thickness val="0"/>
      <c:spPr>
        <a:solidFill>
          <a:srgbClr val="C0C0C0"/>
        </a:solidFill>
        <a:ln w="3175">
          <a:solidFill>
            <a:srgbClr val="808080"/>
          </a:solidFill>
          <a:prstDash val="solid"/>
        </a:ln>
      </c:spPr>
    </c:backWall>
    <c:plotArea>
      <c:layout>
        <c:manualLayout>
          <c:layoutTarget val="inner"/>
          <c:xMode val="edge"/>
          <c:yMode val="edge"/>
          <c:x val="4.6535677352637021E-2"/>
          <c:y val="0.11016949152542373"/>
          <c:w val="0.75180972078593589"/>
          <c:h val="0.81694915254237288"/>
        </c:manualLayout>
      </c:layout>
      <c:bar3DChart>
        <c:barDir val="col"/>
        <c:grouping val="clustered"/>
        <c:varyColors val="0"/>
        <c:ser>
          <c:idx val="0"/>
          <c:order val="0"/>
          <c:tx>
            <c:strRef>
              <c:f>Sammenfatning!$A$6</c:f>
              <c:strCache>
                <c:ptCount val="1"/>
                <c:pt idx="0">
                  <c:v>Materialefase, Plastmaterialer</c:v>
                </c:pt>
              </c:strCache>
            </c:strRef>
          </c:tx>
          <c:spPr>
            <a:solidFill>
              <a:srgbClr val="9999FF"/>
            </a:solidFill>
            <a:ln w="12700">
              <a:solidFill>
                <a:srgbClr val="000000"/>
              </a:solidFill>
              <a:prstDash val="solid"/>
            </a:ln>
          </c:spPr>
          <c:invertIfNegative val="0"/>
          <c:cat>
            <c:strLit>
              <c:ptCount val="1"/>
              <c:pt idx="0">
                <c:v>   | Plast       | Andre mat.   | Produktion     | Transport    |Brug  | Bortskaffelse |</c:v>
              </c:pt>
            </c:strLit>
          </c:cat>
          <c:val>
            <c:numRef>
              <c:f>Sammenfatning!$B$6</c:f>
              <c:numCache>
                <c:formatCode>0.00</c:formatCode>
                <c:ptCount val="1"/>
                <c:pt idx="0">
                  <c:v>0</c:v>
                </c:pt>
              </c:numCache>
            </c:numRef>
          </c:val>
          <c:extLst>
            <c:ext xmlns:c16="http://schemas.microsoft.com/office/drawing/2014/chart" uri="{C3380CC4-5D6E-409C-BE32-E72D297353CC}">
              <c16:uniqueId val="{00000000-0025-4B1C-8910-3CFAACCA5C9B}"/>
            </c:ext>
          </c:extLst>
        </c:ser>
        <c:ser>
          <c:idx val="1"/>
          <c:order val="1"/>
          <c:tx>
            <c:strRef>
              <c:f>Sammenfatning!$A$7</c:f>
              <c:strCache>
                <c:ptCount val="1"/>
                <c:pt idx="0">
                  <c:v>Materialefase, Andre materialer</c:v>
                </c:pt>
              </c:strCache>
            </c:strRef>
          </c:tx>
          <c:spPr>
            <a:solidFill>
              <a:srgbClr val="993366"/>
            </a:solidFill>
            <a:ln w="12700">
              <a:solidFill>
                <a:srgbClr val="000000"/>
              </a:solidFill>
              <a:prstDash val="solid"/>
            </a:ln>
          </c:spPr>
          <c:invertIfNegative val="0"/>
          <c:cat>
            <c:strLit>
              <c:ptCount val="1"/>
              <c:pt idx="0">
                <c:v>   | Plast       | Andre mat.   | Produktion     | Transport    |Brug  | Bortskaffelse |</c:v>
              </c:pt>
            </c:strLit>
          </c:cat>
          <c:val>
            <c:numRef>
              <c:f>Indtastning_af_data!$L$41</c:f>
              <c:numCache>
                <c:formatCode>0.00</c:formatCode>
                <c:ptCount val="1"/>
                <c:pt idx="0">
                  <c:v>0</c:v>
                </c:pt>
              </c:numCache>
            </c:numRef>
          </c:val>
          <c:extLst>
            <c:ext xmlns:c16="http://schemas.microsoft.com/office/drawing/2014/chart" uri="{C3380CC4-5D6E-409C-BE32-E72D297353CC}">
              <c16:uniqueId val="{00000001-0025-4B1C-8910-3CFAACCA5C9B}"/>
            </c:ext>
          </c:extLst>
        </c:ser>
        <c:ser>
          <c:idx val="2"/>
          <c:order val="2"/>
          <c:tx>
            <c:strRef>
              <c:f>Sammenfatning!$A$8</c:f>
              <c:strCache>
                <c:ptCount val="1"/>
                <c:pt idx="0">
                  <c:v>Produktionsfase</c:v>
                </c:pt>
              </c:strCache>
            </c:strRef>
          </c:tx>
          <c:spPr>
            <a:solidFill>
              <a:srgbClr val="FFFFCC"/>
            </a:solidFill>
            <a:ln w="12700">
              <a:solidFill>
                <a:srgbClr val="000000"/>
              </a:solidFill>
              <a:prstDash val="solid"/>
            </a:ln>
          </c:spPr>
          <c:invertIfNegative val="0"/>
          <c:cat>
            <c:strLit>
              <c:ptCount val="1"/>
              <c:pt idx="0">
                <c:v>   | Plast       | Andre mat.   | Produktion     | Transport    |Brug  | Bortskaffelse |</c:v>
              </c:pt>
            </c:strLit>
          </c:cat>
          <c:val>
            <c:numRef>
              <c:f>Sammenfatning!$B$8</c:f>
              <c:numCache>
                <c:formatCode>0.00</c:formatCode>
                <c:ptCount val="1"/>
                <c:pt idx="0">
                  <c:v>0</c:v>
                </c:pt>
              </c:numCache>
            </c:numRef>
          </c:val>
          <c:extLst>
            <c:ext xmlns:c16="http://schemas.microsoft.com/office/drawing/2014/chart" uri="{C3380CC4-5D6E-409C-BE32-E72D297353CC}">
              <c16:uniqueId val="{00000002-0025-4B1C-8910-3CFAACCA5C9B}"/>
            </c:ext>
          </c:extLst>
        </c:ser>
        <c:ser>
          <c:idx val="3"/>
          <c:order val="3"/>
          <c:tx>
            <c:strRef>
              <c:f>Sammenfatning!$A$9</c:f>
              <c:strCache>
                <c:ptCount val="1"/>
                <c:pt idx="0">
                  <c:v>Transportfase</c:v>
                </c:pt>
              </c:strCache>
            </c:strRef>
          </c:tx>
          <c:spPr>
            <a:solidFill>
              <a:srgbClr val="CCFFFF"/>
            </a:solidFill>
            <a:ln w="12700">
              <a:solidFill>
                <a:srgbClr val="000000"/>
              </a:solidFill>
              <a:prstDash val="solid"/>
            </a:ln>
          </c:spPr>
          <c:invertIfNegative val="0"/>
          <c:cat>
            <c:strLit>
              <c:ptCount val="1"/>
              <c:pt idx="0">
                <c:v>   | Plast       | Andre mat.   | Produktion     | Transport    |Brug  | Bortskaffelse |</c:v>
              </c:pt>
            </c:strLit>
          </c:cat>
          <c:val>
            <c:numRef>
              <c:f>Sammenfatning!$B$9</c:f>
              <c:numCache>
                <c:formatCode>0.00</c:formatCode>
                <c:ptCount val="1"/>
                <c:pt idx="0">
                  <c:v>0</c:v>
                </c:pt>
              </c:numCache>
            </c:numRef>
          </c:val>
          <c:extLst>
            <c:ext xmlns:c16="http://schemas.microsoft.com/office/drawing/2014/chart" uri="{C3380CC4-5D6E-409C-BE32-E72D297353CC}">
              <c16:uniqueId val="{00000003-0025-4B1C-8910-3CFAACCA5C9B}"/>
            </c:ext>
          </c:extLst>
        </c:ser>
        <c:ser>
          <c:idx val="4"/>
          <c:order val="4"/>
          <c:tx>
            <c:strRef>
              <c:f>Sammenfatning!$A$10</c:f>
              <c:strCache>
                <c:ptCount val="1"/>
                <c:pt idx="0">
                  <c:v>Brugsfase</c:v>
                </c:pt>
              </c:strCache>
            </c:strRef>
          </c:tx>
          <c:spPr>
            <a:solidFill>
              <a:srgbClr val="660066"/>
            </a:solidFill>
            <a:ln w="12700">
              <a:solidFill>
                <a:srgbClr val="000000"/>
              </a:solidFill>
              <a:prstDash val="solid"/>
            </a:ln>
          </c:spPr>
          <c:invertIfNegative val="0"/>
          <c:cat>
            <c:strLit>
              <c:ptCount val="1"/>
              <c:pt idx="0">
                <c:v>   | Plast       | Andre mat.   | Produktion     | Transport    |Brug  | Bortskaffelse |</c:v>
              </c:pt>
            </c:strLit>
          </c:cat>
          <c:val>
            <c:numRef>
              <c:f>Sammenfatning!$B$10</c:f>
              <c:numCache>
                <c:formatCode>0.00</c:formatCode>
                <c:ptCount val="1"/>
                <c:pt idx="0">
                  <c:v>0</c:v>
                </c:pt>
              </c:numCache>
            </c:numRef>
          </c:val>
          <c:extLst>
            <c:ext xmlns:c16="http://schemas.microsoft.com/office/drawing/2014/chart" uri="{C3380CC4-5D6E-409C-BE32-E72D297353CC}">
              <c16:uniqueId val="{00000004-0025-4B1C-8910-3CFAACCA5C9B}"/>
            </c:ext>
          </c:extLst>
        </c:ser>
        <c:ser>
          <c:idx val="5"/>
          <c:order val="5"/>
          <c:tx>
            <c:strRef>
              <c:f>Sammenfatning!$A$11</c:f>
              <c:strCache>
                <c:ptCount val="1"/>
                <c:pt idx="0">
                  <c:v>Bortskaffelsesfase</c:v>
                </c:pt>
              </c:strCache>
            </c:strRef>
          </c:tx>
          <c:spPr>
            <a:solidFill>
              <a:srgbClr val="FF8080"/>
            </a:solidFill>
            <a:ln w="12700">
              <a:solidFill>
                <a:srgbClr val="000000"/>
              </a:solidFill>
              <a:prstDash val="solid"/>
            </a:ln>
          </c:spPr>
          <c:invertIfNegative val="0"/>
          <c:cat>
            <c:strLit>
              <c:ptCount val="1"/>
              <c:pt idx="0">
                <c:v>   | Plast       | Andre mat.   | Produktion     | Transport    |Brug  | Bortskaffelse |</c:v>
              </c:pt>
            </c:strLit>
          </c:cat>
          <c:val>
            <c:numRef>
              <c:f>Sammenfatning!$B$11</c:f>
              <c:numCache>
                <c:formatCode>0.00</c:formatCode>
                <c:ptCount val="1"/>
                <c:pt idx="0">
                  <c:v>0</c:v>
                </c:pt>
              </c:numCache>
            </c:numRef>
          </c:val>
          <c:extLst>
            <c:ext xmlns:c16="http://schemas.microsoft.com/office/drawing/2014/chart" uri="{C3380CC4-5D6E-409C-BE32-E72D297353CC}">
              <c16:uniqueId val="{00000005-0025-4B1C-8910-3CFAACCA5C9B}"/>
            </c:ext>
          </c:extLst>
        </c:ser>
        <c:dLbls>
          <c:showLegendKey val="0"/>
          <c:showVal val="0"/>
          <c:showCatName val="0"/>
          <c:showSerName val="0"/>
          <c:showPercent val="0"/>
          <c:showBubbleSize val="0"/>
        </c:dLbls>
        <c:gapWidth val="150"/>
        <c:shape val="box"/>
        <c:axId val="184265080"/>
        <c:axId val="121943752"/>
        <c:axId val="0"/>
      </c:bar3DChart>
      <c:catAx>
        <c:axId val="1842650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121943752"/>
        <c:crosses val="autoZero"/>
        <c:auto val="1"/>
        <c:lblAlgn val="ctr"/>
        <c:lblOffset val="100"/>
        <c:tickLblSkip val="1"/>
        <c:tickMarkSkip val="1"/>
        <c:noMultiLvlLbl val="0"/>
      </c:catAx>
      <c:valAx>
        <c:axId val="12194375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184265080"/>
        <c:crosses val="autoZero"/>
        <c:crossBetween val="between"/>
      </c:valAx>
      <c:spPr>
        <a:noFill/>
        <a:ln w="25400">
          <a:noFill/>
        </a:ln>
      </c:spPr>
    </c:plotArea>
    <c:legend>
      <c:legendPos val="r"/>
      <c:layout>
        <c:manualLayout>
          <c:xMode val="edge"/>
          <c:yMode val="edge"/>
          <c:x val="0.71664944055906066"/>
          <c:y val="0.24237288135593221"/>
          <c:w val="0.20992756340240082"/>
          <c:h val="0.252542372881355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a-DK"/>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a-DK"/>
              <a:t>Ressourceforbrug (R-parameter) [mPR]</a:t>
            </a:r>
          </a:p>
        </c:rich>
      </c:tx>
      <c:layout>
        <c:manualLayout>
          <c:xMode val="edge"/>
          <c:yMode val="edge"/>
          <c:x val="0.2554291583117328"/>
          <c:y val="3.2203389830508473E-2"/>
        </c:manualLayout>
      </c:layout>
      <c:overlay val="0"/>
      <c:spPr>
        <a:noFill/>
        <a:ln w="25400">
          <a:noFill/>
        </a:ln>
      </c:spPr>
    </c:title>
    <c:autoTitleDeleted val="0"/>
    <c:view3D>
      <c:rotX val="15"/>
      <c:hPercent val="67"/>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3175">
          <a:solidFill>
            <a:srgbClr val="808080"/>
          </a:solidFill>
          <a:prstDash val="solid"/>
        </a:ln>
      </c:spPr>
    </c:sideWall>
    <c:backWall>
      <c:thickness val="0"/>
      <c:spPr>
        <a:solidFill>
          <a:srgbClr val="C0C0C0"/>
        </a:solidFill>
        <a:ln w="3175">
          <a:solidFill>
            <a:srgbClr val="808080"/>
          </a:solidFill>
          <a:prstDash val="solid"/>
        </a:ln>
      </c:spPr>
    </c:backWall>
    <c:plotArea>
      <c:layout>
        <c:manualLayout>
          <c:layoutTarget val="inner"/>
          <c:xMode val="edge"/>
          <c:yMode val="edge"/>
          <c:x val="4.6535677352637021E-2"/>
          <c:y val="0.11016949152542373"/>
          <c:w val="0.75180972078593589"/>
          <c:h val="0.81694915254237288"/>
        </c:manualLayout>
      </c:layout>
      <c:bar3DChart>
        <c:barDir val="col"/>
        <c:grouping val="clustered"/>
        <c:varyColors val="0"/>
        <c:ser>
          <c:idx val="0"/>
          <c:order val="0"/>
          <c:tx>
            <c:strRef>
              <c:f>Sammenfatning!$A$6</c:f>
              <c:strCache>
                <c:ptCount val="1"/>
                <c:pt idx="0">
                  <c:v>Materialefase, Plastmaterialer</c:v>
                </c:pt>
              </c:strCache>
            </c:strRef>
          </c:tx>
          <c:spPr>
            <a:solidFill>
              <a:srgbClr val="9999FF"/>
            </a:solidFill>
            <a:ln w="12700">
              <a:solidFill>
                <a:srgbClr val="000000"/>
              </a:solidFill>
              <a:prstDash val="solid"/>
            </a:ln>
          </c:spPr>
          <c:invertIfNegative val="0"/>
          <c:cat>
            <c:strLit>
              <c:ptCount val="1"/>
              <c:pt idx="0">
                <c:v>   | Plast       | Andre mat.   | Produktion     | Transport    |Brug  | Bortskaffelse |</c:v>
              </c:pt>
            </c:strLit>
          </c:cat>
          <c:val>
            <c:numRef>
              <c:f>Sammenfatning!$C$6</c:f>
              <c:numCache>
                <c:formatCode>0.00</c:formatCode>
                <c:ptCount val="1"/>
                <c:pt idx="0">
                  <c:v>0</c:v>
                </c:pt>
              </c:numCache>
            </c:numRef>
          </c:val>
          <c:extLst>
            <c:ext xmlns:c16="http://schemas.microsoft.com/office/drawing/2014/chart" uri="{C3380CC4-5D6E-409C-BE32-E72D297353CC}">
              <c16:uniqueId val="{00000000-BD1D-4D47-9CC2-FD2377810F86}"/>
            </c:ext>
          </c:extLst>
        </c:ser>
        <c:ser>
          <c:idx val="1"/>
          <c:order val="1"/>
          <c:tx>
            <c:strRef>
              <c:f>Sammenfatning!$A$7</c:f>
              <c:strCache>
                <c:ptCount val="1"/>
                <c:pt idx="0">
                  <c:v>Materialefase, Andre materialer</c:v>
                </c:pt>
              </c:strCache>
            </c:strRef>
          </c:tx>
          <c:spPr>
            <a:solidFill>
              <a:srgbClr val="993366"/>
            </a:solidFill>
            <a:ln w="12700">
              <a:solidFill>
                <a:srgbClr val="000000"/>
              </a:solidFill>
              <a:prstDash val="solid"/>
            </a:ln>
          </c:spPr>
          <c:invertIfNegative val="0"/>
          <c:cat>
            <c:strLit>
              <c:ptCount val="1"/>
              <c:pt idx="0">
                <c:v>   | Plast       | Andre mat.   | Produktion     | Transport    |Brug  | Bortskaffelse |</c:v>
              </c:pt>
            </c:strLit>
          </c:cat>
          <c:val>
            <c:numRef>
              <c:f>Sammenfatning!$C$7</c:f>
              <c:numCache>
                <c:formatCode>0.00</c:formatCode>
                <c:ptCount val="1"/>
                <c:pt idx="0">
                  <c:v>0</c:v>
                </c:pt>
              </c:numCache>
            </c:numRef>
          </c:val>
          <c:extLst>
            <c:ext xmlns:c16="http://schemas.microsoft.com/office/drawing/2014/chart" uri="{C3380CC4-5D6E-409C-BE32-E72D297353CC}">
              <c16:uniqueId val="{00000001-BD1D-4D47-9CC2-FD2377810F86}"/>
            </c:ext>
          </c:extLst>
        </c:ser>
        <c:ser>
          <c:idx val="2"/>
          <c:order val="2"/>
          <c:tx>
            <c:strRef>
              <c:f>Sammenfatning!$A$8</c:f>
              <c:strCache>
                <c:ptCount val="1"/>
                <c:pt idx="0">
                  <c:v>Produktionsfase</c:v>
                </c:pt>
              </c:strCache>
            </c:strRef>
          </c:tx>
          <c:spPr>
            <a:solidFill>
              <a:srgbClr val="FFFFCC"/>
            </a:solidFill>
            <a:ln w="12700">
              <a:solidFill>
                <a:srgbClr val="000000"/>
              </a:solidFill>
              <a:prstDash val="solid"/>
            </a:ln>
          </c:spPr>
          <c:invertIfNegative val="0"/>
          <c:cat>
            <c:strLit>
              <c:ptCount val="1"/>
              <c:pt idx="0">
                <c:v>   | Plast       | Andre mat.   | Produktion     | Transport    |Brug  | Bortskaffelse |</c:v>
              </c:pt>
            </c:strLit>
          </c:cat>
          <c:val>
            <c:numRef>
              <c:f>Sammenfatning!$C$8</c:f>
              <c:numCache>
                <c:formatCode>0.00</c:formatCode>
                <c:ptCount val="1"/>
                <c:pt idx="0">
                  <c:v>0</c:v>
                </c:pt>
              </c:numCache>
            </c:numRef>
          </c:val>
          <c:extLst>
            <c:ext xmlns:c16="http://schemas.microsoft.com/office/drawing/2014/chart" uri="{C3380CC4-5D6E-409C-BE32-E72D297353CC}">
              <c16:uniqueId val="{00000002-BD1D-4D47-9CC2-FD2377810F86}"/>
            </c:ext>
          </c:extLst>
        </c:ser>
        <c:ser>
          <c:idx val="3"/>
          <c:order val="3"/>
          <c:tx>
            <c:strRef>
              <c:f>Sammenfatning!$A$9</c:f>
              <c:strCache>
                <c:ptCount val="1"/>
                <c:pt idx="0">
                  <c:v>Transportfase</c:v>
                </c:pt>
              </c:strCache>
            </c:strRef>
          </c:tx>
          <c:spPr>
            <a:solidFill>
              <a:srgbClr val="CCFFFF"/>
            </a:solidFill>
            <a:ln w="12700">
              <a:solidFill>
                <a:srgbClr val="000000"/>
              </a:solidFill>
              <a:prstDash val="solid"/>
            </a:ln>
          </c:spPr>
          <c:invertIfNegative val="0"/>
          <c:cat>
            <c:strLit>
              <c:ptCount val="1"/>
              <c:pt idx="0">
                <c:v>   | Plast       | Andre mat.   | Produktion     | Transport    |Brug  | Bortskaffelse |</c:v>
              </c:pt>
            </c:strLit>
          </c:cat>
          <c:val>
            <c:numRef>
              <c:f>Sammenfatning!$C$9</c:f>
              <c:numCache>
                <c:formatCode>0.00</c:formatCode>
                <c:ptCount val="1"/>
                <c:pt idx="0">
                  <c:v>0</c:v>
                </c:pt>
              </c:numCache>
            </c:numRef>
          </c:val>
          <c:extLst>
            <c:ext xmlns:c16="http://schemas.microsoft.com/office/drawing/2014/chart" uri="{C3380CC4-5D6E-409C-BE32-E72D297353CC}">
              <c16:uniqueId val="{00000003-BD1D-4D47-9CC2-FD2377810F86}"/>
            </c:ext>
          </c:extLst>
        </c:ser>
        <c:ser>
          <c:idx val="4"/>
          <c:order val="4"/>
          <c:tx>
            <c:strRef>
              <c:f>Sammenfatning!$A$10</c:f>
              <c:strCache>
                <c:ptCount val="1"/>
                <c:pt idx="0">
                  <c:v>Brugsfase</c:v>
                </c:pt>
              </c:strCache>
            </c:strRef>
          </c:tx>
          <c:spPr>
            <a:solidFill>
              <a:srgbClr val="660066"/>
            </a:solidFill>
            <a:ln w="12700">
              <a:solidFill>
                <a:srgbClr val="000000"/>
              </a:solidFill>
              <a:prstDash val="solid"/>
            </a:ln>
          </c:spPr>
          <c:invertIfNegative val="0"/>
          <c:cat>
            <c:strLit>
              <c:ptCount val="1"/>
              <c:pt idx="0">
                <c:v>   | Plast       | Andre mat.   | Produktion     | Transport    |Brug  | Bortskaffelse |</c:v>
              </c:pt>
            </c:strLit>
          </c:cat>
          <c:val>
            <c:numRef>
              <c:f>Sammenfatning!$C$10</c:f>
              <c:numCache>
                <c:formatCode>0.00</c:formatCode>
                <c:ptCount val="1"/>
                <c:pt idx="0">
                  <c:v>0</c:v>
                </c:pt>
              </c:numCache>
            </c:numRef>
          </c:val>
          <c:extLst>
            <c:ext xmlns:c16="http://schemas.microsoft.com/office/drawing/2014/chart" uri="{C3380CC4-5D6E-409C-BE32-E72D297353CC}">
              <c16:uniqueId val="{00000004-BD1D-4D47-9CC2-FD2377810F86}"/>
            </c:ext>
          </c:extLst>
        </c:ser>
        <c:ser>
          <c:idx val="5"/>
          <c:order val="5"/>
          <c:tx>
            <c:strRef>
              <c:f>Sammenfatning!$A$11</c:f>
              <c:strCache>
                <c:ptCount val="1"/>
                <c:pt idx="0">
                  <c:v>Bortskaffelsesfase</c:v>
                </c:pt>
              </c:strCache>
            </c:strRef>
          </c:tx>
          <c:spPr>
            <a:solidFill>
              <a:srgbClr val="FF8080"/>
            </a:solidFill>
            <a:ln w="12700">
              <a:solidFill>
                <a:srgbClr val="000000"/>
              </a:solidFill>
              <a:prstDash val="solid"/>
            </a:ln>
          </c:spPr>
          <c:invertIfNegative val="0"/>
          <c:cat>
            <c:strLit>
              <c:ptCount val="1"/>
              <c:pt idx="0">
                <c:v>   | Plast       | Andre mat.   | Produktion     | Transport    |Brug  | Bortskaffelse |</c:v>
              </c:pt>
            </c:strLit>
          </c:cat>
          <c:val>
            <c:numRef>
              <c:f>Sammenfatning!$C$11</c:f>
              <c:numCache>
                <c:formatCode>0.00</c:formatCode>
                <c:ptCount val="1"/>
                <c:pt idx="0">
                  <c:v>0</c:v>
                </c:pt>
              </c:numCache>
            </c:numRef>
          </c:val>
          <c:extLst>
            <c:ext xmlns:c16="http://schemas.microsoft.com/office/drawing/2014/chart" uri="{C3380CC4-5D6E-409C-BE32-E72D297353CC}">
              <c16:uniqueId val="{00000005-BD1D-4D47-9CC2-FD2377810F86}"/>
            </c:ext>
          </c:extLst>
        </c:ser>
        <c:dLbls>
          <c:showLegendKey val="0"/>
          <c:showVal val="0"/>
          <c:showCatName val="0"/>
          <c:showSerName val="0"/>
          <c:showPercent val="0"/>
          <c:showBubbleSize val="0"/>
        </c:dLbls>
        <c:gapWidth val="150"/>
        <c:shape val="box"/>
        <c:axId val="182348472"/>
        <c:axId val="184373304"/>
        <c:axId val="0"/>
      </c:bar3DChart>
      <c:catAx>
        <c:axId val="1823484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a-DK"/>
          </a:p>
        </c:txPr>
        <c:crossAx val="184373304"/>
        <c:crosses val="autoZero"/>
        <c:auto val="1"/>
        <c:lblAlgn val="ctr"/>
        <c:lblOffset val="100"/>
        <c:tickLblSkip val="1"/>
        <c:tickMarkSkip val="1"/>
        <c:noMultiLvlLbl val="0"/>
      </c:catAx>
      <c:valAx>
        <c:axId val="18437330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182348472"/>
        <c:crosses val="autoZero"/>
        <c:crossBetween val="between"/>
      </c:valAx>
      <c:spPr>
        <a:noFill/>
        <a:ln w="25400">
          <a:noFill/>
        </a:ln>
      </c:spPr>
    </c:plotArea>
    <c:legend>
      <c:legendPos val="r"/>
      <c:layout>
        <c:manualLayout>
          <c:xMode val="edge"/>
          <c:yMode val="edge"/>
          <c:x val="0.71664944055906066"/>
          <c:y val="0.24237288135593221"/>
          <c:w val="0.20992756340240082"/>
          <c:h val="0.25254237288135595"/>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a-DK"/>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a-DK"/>
              <a:t>Sammenligning af Primært Energiforbrug (E-parameter)  [MJ]</a:t>
            </a:r>
          </a:p>
        </c:rich>
      </c:tx>
      <c:layout>
        <c:manualLayout>
          <c:xMode val="edge"/>
          <c:yMode val="edge"/>
          <c:x val="0.25956570646060545"/>
          <c:y val="2.0338983050847456E-2"/>
        </c:manualLayout>
      </c:layout>
      <c:overlay val="0"/>
      <c:spPr>
        <a:noFill/>
        <a:ln w="25400">
          <a:noFill/>
        </a:ln>
      </c:spPr>
    </c:title>
    <c:autoTitleDeleted val="0"/>
    <c:plotArea>
      <c:layout>
        <c:manualLayout>
          <c:layoutTarget val="inner"/>
          <c:xMode val="edge"/>
          <c:yMode val="edge"/>
          <c:x val="7.4457083764219237E-2"/>
          <c:y val="0.12372881355932204"/>
          <c:w val="0.86866597724922445"/>
          <c:h val="0.78474576271186436"/>
        </c:manualLayout>
      </c:layout>
      <c:barChart>
        <c:barDir val="col"/>
        <c:grouping val="clustered"/>
        <c:varyColors val="0"/>
        <c:ser>
          <c:idx val="1"/>
          <c:order val="0"/>
          <c:tx>
            <c:strRef>
              <c:f>Sammenfatning!$A$16</c:f>
              <c:strCache>
                <c:ptCount val="1"/>
                <c:pt idx="0">
                  <c:v>Produkt:  </c:v>
                </c:pt>
              </c:strCache>
            </c:strRef>
          </c:tx>
          <c:spPr>
            <a:solidFill>
              <a:srgbClr val="993366"/>
            </a:solidFill>
            <a:ln w="12700">
              <a:solidFill>
                <a:srgbClr val="000000"/>
              </a:solidFill>
              <a:prstDash val="solid"/>
            </a:ln>
          </c:spPr>
          <c:invertIfNegative val="0"/>
          <c:cat>
            <c:strRef>
              <c:f>Sammenfatning!$A$18:$A$23</c:f>
              <c:strCache>
                <c:ptCount val="6"/>
                <c:pt idx="0">
                  <c:v>Materialefase, Plastmaterialer</c:v>
                </c:pt>
                <c:pt idx="1">
                  <c:v>Materialefase, Andre materialer</c:v>
                </c:pt>
                <c:pt idx="2">
                  <c:v>Produktionsfase</c:v>
                </c:pt>
                <c:pt idx="3">
                  <c:v>Transportfase</c:v>
                </c:pt>
                <c:pt idx="4">
                  <c:v>Brugsfase</c:v>
                </c:pt>
                <c:pt idx="5">
                  <c:v>Bortskaffelsesfase</c:v>
                </c:pt>
              </c:strCache>
            </c:strRef>
          </c:cat>
          <c:val>
            <c:numRef>
              <c:f>Sammenfatning!$B$18:$B$23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49C-4923-A35E-806220B16E97}"/>
            </c:ext>
          </c:extLst>
        </c:ser>
        <c:ser>
          <c:idx val="0"/>
          <c:order val="1"/>
          <c:tx>
            <c:strRef>
              <c:f>Sammenfatning!$A$4</c:f>
              <c:strCache>
                <c:ptCount val="1"/>
                <c:pt idx="0">
                  <c:v>Produkt:  </c:v>
                </c:pt>
              </c:strCache>
            </c:strRef>
          </c:tx>
          <c:spPr>
            <a:solidFill>
              <a:srgbClr val="9999FF"/>
            </a:solidFill>
            <a:ln w="12700">
              <a:solidFill>
                <a:srgbClr val="000000"/>
              </a:solidFill>
              <a:prstDash val="solid"/>
            </a:ln>
          </c:spPr>
          <c:invertIfNegative val="0"/>
          <c:cat>
            <c:strRef>
              <c:f>Sammenfatning!$A$18:$A$23</c:f>
              <c:strCache>
                <c:ptCount val="6"/>
                <c:pt idx="0">
                  <c:v>Materialefase, Plastmaterialer</c:v>
                </c:pt>
                <c:pt idx="1">
                  <c:v>Materialefase, Andre materialer</c:v>
                </c:pt>
                <c:pt idx="2">
                  <c:v>Produktionsfase</c:v>
                </c:pt>
                <c:pt idx="3">
                  <c:v>Transportfase</c:v>
                </c:pt>
                <c:pt idx="4">
                  <c:v>Brugsfase</c:v>
                </c:pt>
                <c:pt idx="5">
                  <c:v>Bortskaffelsesfase</c:v>
                </c:pt>
              </c:strCache>
            </c:strRef>
          </c:cat>
          <c:val>
            <c:numRef>
              <c:f>Sammenfatning!$B$6:$B$11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49C-4923-A35E-806220B16E97}"/>
            </c:ext>
          </c:extLst>
        </c:ser>
        <c:dLbls>
          <c:showLegendKey val="0"/>
          <c:showVal val="0"/>
          <c:showCatName val="0"/>
          <c:showSerName val="0"/>
          <c:showPercent val="0"/>
          <c:showBubbleSize val="0"/>
        </c:dLbls>
        <c:gapWidth val="150"/>
        <c:axId val="184206800"/>
        <c:axId val="184213328"/>
      </c:barChart>
      <c:catAx>
        <c:axId val="18420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184213328"/>
        <c:crosses val="autoZero"/>
        <c:auto val="1"/>
        <c:lblAlgn val="ctr"/>
        <c:lblOffset val="100"/>
        <c:tickLblSkip val="1"/>
        <c:tickMarkSkip val="1"/>
        <c:noMultiLvlLbl val="0"/>
      </c:catAx>
      <c:valAx>
        <c:axId val="184213328"/>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a-DK"/>
          </a:p>
        </c:txPr>
        <c:crossAx val="184206800"/>
        <c:crosses val="autoZero"/>
        <c:crossBetween val="between"/>
      </c:valAx>
      <c:spPr>
        <a:solidFill>
          <a:srgbClr val="C0C0C0"/>
        </a:solidFill>
        <a:ln w="12700">
          <a:solidFill>
            <a:srgbClr val="808080"/>
          </a:solidFill>
          <a:prstDash val="solid"/>
        </a:ln>
      </c:spPr>
    </c:plotArea>
    <c:legend>
      <c:legendPos val="r"/>
      <c:layout>
        <c:manualLayout>
          <c:xMode val="edge"/>
          <c:yMode val="edge"/>
          <c:x val="0.79420887606440493"/>
          <c:y val="0.2"/>
          <c:w val="0.14787999326171186"/>
          <c:h val="0.1661016949152542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a-DK"/>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a-DK"/>
              <a:t>Sammenligning af Ressourceforbrug (R-parameter) [mPR]</a:t>
            </a:r>
          </a:p>
        </c:rich>
      </c:tx>
      <c:layout>
        <c:manualLayout>
          <c:xMode val="edge"/>
          <c:yMode val="edge"/>
          <c:x val="0.26887285319167953"/>
          <c:y val="2.0339071672716712E-2"/>
        </c:manualLayout>
      </c:layout>
      <c:overlay val="0"/>
      <c:spPr>
        <a:noFill/>
        <a:ln w="25400">
          <a:noFill/>
        </a:ln>
      </c:spPr>
    </c:title>
    <c:autoTitleDeleted val="0"/>
    <c:plotArea>
      <c:layout>
        <c:manualLayout>
          <c:layoutTarget val="inner"/>
          <c:xMode val="edge"/>
          <c:yMode val="edge"/>
          <c:x val="6.6184074457083769E-2"/>
          <c:y val="6.9491525423728814E-2"/>
          <c:w val="0.89762150982419853"/>
          <c:h val="0.81355932203389836"/>
        </c:manualLayout>
      </c:layout>
      <c:barChart>
        <c:barDir val="col"/>
        <c:grouping val="clustered"/>
        <c:varyColors val="0"/>
        <c:ser>
          <c:idx val="1"/>
          <c:order val="0"/>
          <c:tx>
            <c:strRef>
              <c:f>Sammenfatning!$A$16</c:f>
              <c:strCache>
                <c:ptCount val="1"/>
                <c:pt idx="0">
                  <c:v>Produkt:  </c:v>
                </c:pt>
              </c:strCache>
            </c:strRef>
          </c:tx>
          <c:spPr>
            <a:solidFill>
              <a:srgbClr val="993366"/>
            </a:solidFill>
            <a:ln w="12700">
              <a:solidFill>
                <a:srgbClr val="000000"/>
              </a:solidFill>
              <a:prstDash val="solid"/>
            </a:ln>
          </c:spPr>
          <c:invertIfNegative val="0"/>
          <c:cat>
            <c:strRef>
              <c:f>Sammenfatning!$A$6:$A$11</c:f>
              <c:strCache>
                <c:ptCount val="6"/>
                <c:pt idx="0">
                  <c:v>Materialefase, Plastmaterialer</c:v>
                </c:pt>
                <c:pt idx="1">
                  <c:v>Materialefase, Andre materialer</c:v>
                </c:pt>
                <c:pt idx="2">
                  <c:v>Produktionsfase</c:v>
                </c:pt>
                <c:pt idx="3">
                  <c:v>Transportfase</c:v>
                </c:pt>
                <c:pt idx="4">
                  <c:v>Brugsfase</c:v>
                </c:pt>
                <c:pt idx="5">
                  <c:v>Bortskaffelsesfase</c:v>
                </c:pt>
              </c:strCache>
            </c:strRef>
          </c:cat>
          <c:val>
            <c:numRef>
              <c:f>Sammenfatning!$C$18:$C$23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190-4ABD-B2A0-A36F262FF10A}"/>
            </c:ext>
          </c:extLst>
        </c:ser>
        <c:ser>
          <c:idx val="0"/>
          <c:order val="1"/>
          <c:tx>
            <c:strRef>
              <c:f>Sammenfatning!$A$4</c:f>
              <c:strCache>
                <c:ptCount val="1"/>
                <c:pt idx="0">
                  <c:v>Produkt:  </c:v>
                </c:pt>
              </c:strCache>
            </c:strRef>
          </c:tx>
          <c:spPr>
            <a:solidFill>
              <a:srgbClr val="9999FF"/>
            </a:solidFill>
            <a:ln w="12700">
              <a:solidFill>
                <a:srgbClr val="000000"/>
              </a:solidFill>
              <a:prstDash val="solid"/>
            </a:ln>
          </c:spPr>
          <c:invertIfNegative val="0"/>
          <c:cat>
            <c:strRef>
              <c:f>Sammenfatning!$A$6:$A$11</c:f>
              <c:strCache>
                <c:ptCount val="6"/>
                <c:pt idx="0">
                  <c:v>Materialefase, Plastmaterialer</c:v>
                </c:pt>
                <c:pt idx="1">
                  <c:v>Materialefase, Andre materialer</c:v>
                </c:pt>
                <c:pt idx="2">
                  <c:v>Produktionsfase</c:v>
                </c:pt>
                <c:pt idx="3">
                  <c:v>Transportfase</c:v>
                </c:pt>
                <c:pt idx="4">
                  <c:v>Brugsfase</c:v>
                </c:pt>
                <c:pt idx="5">
                  <c:v>Bortskaffelsesfase</c:v>
                </c:pt>
              </c:strCache>
            </c:strRef>
          </c:cat>
          <c:val>
            <c:numRef>
              <c:f>Sammenfatning!$C$6:$C$11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190-4ABD-B2A0-A36F262FF10A}"/>
            </c:ext>
          </c:extLst>
        </c:ser>
        <c:dLbls>
          <c:showLegendKey val="0"/>
          <c:showVal val="0"/>
          <c:showCatName val="0"/>
          <c:showSerName val="0"/>
          <c:showPercent val="0"/>
          <c:showBubbleSize val="0"/>
        </c:dLbls>
        <c:gapWidth val="150"/>
        <c:axId val="184430600"/>
        <c:axId val="184765824"/>
      </c:barChart>
      <c:catAx>
        <c:axId val="184430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a-DK"/>
          </a:p>
        </c:txPr>
        <c:crossAx val="184765824"/>
        <c:crosses val="autoZero"/>
        <c:auto val="1"/>
        <c:lblAlgn val="ctr"/>
        <c:lblOffset val="100"/>
        <c:tickLblSkip val="1"/>
        <c:tickMarkSkip val="1"/>
        <c:noMultiLvlLbl val="0"/>
      </c:catAx>
      <c:valAx>
        <c:axId val="18476582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da-DK"/>
          </a:p>
        </c:txPr>
        <c:crossAx val="184430600"/>
        <c:crosses val="autoZero"/>
        <c:crossBetween val="between"/>
      </c:valAx>
      <c:spPr>
        <a:solidFill>
          <a:srgbClr val="C0C0C0"/>
        </a:solidFill>
        <a:ln w="12700">
          <a:solidFill>
            <a:srgbClr val="808080"/>
          </a:solidFill>
          <a:prstDash val="solid"/>
        </a:ln>
      </c:spPr>
    </c:plotArea>
    <c:legend>
      <c:legendPos val="r"/>
      <c:layout>
        <c:manualLayout>
          <c:xMode val="edge"/>
          <c:yMode val="edge"/>
          <c:x val="0.80972078852197027"/>
          <c:y val="0.16440674017304119"/>
          <c:w val="0.14788005294621509"/>
          <c:h val="0.16610161835078213"/>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da-DK"/>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a-DK"/>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Diagram3">
    <tabColor rgb="FFFF0000"/>
  </sheetPr>
  <sheetViews>
    <sheetView zoomScale="93" workbookViewId="0"/>
  </sheetViews>
  <pageMargins left="0.75" right="0.75" top="1" bottom="1" header="0" footer="0"/>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5">
    <tabColor rgb="FFFFFF00"/>
  </sheetPr>
  <sheetViews>
    <sheetView zoomScale="93" workbookViewId="0"/>
  </sheetViews>
  <pageMargins left="0.75" right="0.75" top="1" bottom="1" header="0" footer="0"/>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sheetPr codeName="Diagram1"/>
  <sheetViews>
    <sheetView zoomScale="93" workbookViewId="0"/>
  </sheetViews>
  <pageMargins left="0.75" right="0.75" top="1" bottom="1" header="0" footer="0"/>
  <headerFooter alignWithMargins="0"/>
  <drawing r:id="rId1"/>
</chartsheet>
</file>

<file path=xl/chartsheets/sheet4.xml><?xml version="1.0" encoding="utf-8"?>
<chartsheet xmlns="http://schemas.openxmlformats.org/spreadsheetml/2006/main" xmlns:r="http://schemas.openxmlformats.org/officeDocument/2006/relationships">
  <sheetPr codeName="Diagram2"/>
  <sheetViews>
    <sheetView zoomScale="93" workbookViewId="0"/>
  </sheetViews>
  <pageMargins left="0.75" right="0.75" top="1" bottom="1" header="0" footer="0"/>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197258" cy="5622823"/>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197258" cy="5622823"/>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79194" cy="6093952"/>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97258" cy="5622823"/>
    <xdr:graphicFrame macro="">
      <xdr:nvGraphicFramePr>
        <xdr:cNvPr id="2" name="Diagra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rgb="FFFF0000"/>
  </sheetPr>
  <dimension ref="A1:C49"/>
  <sheetViews>
    <sheetView tabSelected="1" workbookViewId="0">
      <selection activeCell="E19" sqref="E19"/>
    </sheetView>
  </sheetViews>
  <sheetFormatPr defaultRowHeight="12.75" x14ac:dyDescent="0.2"/>
  <cols>
    <col min="1" max="1" width="3.85546875" customWidth="1"/>
    <col min="2" max="2" width="6.7109375" customWidth="1"/>
    <col min="3" max="3" width="103" customWidth="1"/>
  </cols>
  <sheetData>
    <row r="1" spans="1:3" ht="18" x14ac:dyDescent="0.25">
      <c r="A1" s="100"/>
      <c r="B1" s="100"/>
    </row>
    <row r="2" spans="1:3" ht="18" x14ac:dyDescent="0.25">
      <c r="A2" s="122" t="s">
        <v>127</v>
      </c>
      <c r="B2" s="100"/>
    </row>
    <row r="3" spans="1:3" ht="18" x14ac:dyDescent="0.25">
      <c r="A3" s="100"/>
      <c r="B3" s="100"/>
    </row>
    <row r="4" spans="1:3" ht="15.75" x14ac:dyDescent="0.25">
      <c r="A4" s="123" t="s">
        <v>66</v>
      </c>
      <c r="B4" s="16"/>
    </row>
    <row r="5" spans="1:3" ht="51.75" x14ac:dyDescent="0.25">
      <c r="A5" s="16"/>
      <c r="B5" s="16"/>
      <c r="C5" s="99" t="s">
        <v>138</v>
      </c>
    </row>
    <row r="6" spans="1:3" ht="15.75" x14ac:dyDescent="0.25">
      <c r="A6" s="123" t="s">
        <v>69</v>
      </c>
      <c r="B6" s="16"/>
      <c r="C6" s="99"/>
    </row>
    <row r="7" spans="1:3" ht="51" x14ac:dyDescent="0.2">
      <c r="A7" s="121"/>
      <c r="B7" s="121"/>
      <c r="C7" s="153" t="s">
        <v>151</v>
      </c>
    </row>
    <row r="8" spans="1:3" ht="15" x14ac:dyDescent="0.2">
      <c r="A8" s="121"/>
      <c r="B8" s="121"/>
      <c r="C8" s="99"/>
    </row>
    <row r="9" spans="1:3" ht="15.75" x14ac:dyDescent="0.25">
      <c r="A9" s="16"/>
      <c r="B9" s="124" t="s">
        <v>67</v>
      </c>
      <c r="C9" s="99"/>
    </row>
    <row r="10" spans="1:3" ht="51.75" x14ac:dyDescent="0.25">
      <c r="A10" s="16"/>
      <c r="B10" s="16"/>
      <c r="C10" s="99" t="s">
        <v>139</v>
      </c>
    </row>
    <row r="11" spans="1:3" ht="15.75" x14ac:dyDescent="0.25">
      <c r="A11" s="16"/>
      <c r="B11" s="16"/>
      <c r="C11" s="99"/>
    </row>
    <row r="12" spans="1:3" x14ac:dyDescent="0.2">
      <c r="B12" s="124" t="s">
        <v>90</v>
      </c>
      <c r="C12" s="99"/>
    </row>
    <row r="13" spans="1:3" x14ac:dyDescent="0.2">
      <c r="B13" s="101"/>
      <c r="C13" s="99" t="s">
        <v>89</v>
      </c>
    </row>
    <row r="14" spans="1:3" x14ac:dyDescent="0.2">
      <c r="B14" s="101"/>
      <c r="C14" s="99" t="s">
        <v>70</v>
      </c>
    </row>
    <row r="15" spans="1:3" x14ac:dyDescent="0.2">
      <c r="B15" s="101"/>
      <c r="C15" s="99"/>
    </row>
    <row r="16" spans="1:3" x14ac:dyDescent="0.2">
      <c r="B16" s="124" t="s">
        <v>72</v>
      </c>
      <c r="C16" s="99"/>
    </row>
    <row r="17" spans="1:3" ht="38.25" x14ac:dyDescent="0.2">
      <c r="B17" s="121"/>
      <c r="C17" s="99" t="s">
        <v>140</v>
      </c>
    </row>
    <row r="18" spans="1:3" ht="15" x14ac:dyDescent="0.2">
      <c r="B18" s="121"/>
      <c r="C18" s="99"/>
    </row>
    <row r="19" spans="1:3" x14ac:dyDescent="0.2">
      <c r="B19" s="124" t="s">
        <v>75</v>
      </c>
      <c r="C19" s="99"/>
    </row>
    <row r="20" spans="1:3" ht="51" x14ac:dyDescent="0.2">
      <c r="A20" s="101"/>
      <c r="B20" s="101"/>
      <c r="C20" s="99" t="s">
        <v>141</v>
      </c>
    </row>
    <row r="21" spans="1:3" x14ac:dyDescent="0.2">
      <c r="A21" s="101"/>
      <c r="B21" s="101"/>
      <c r="C21" s="99"/>
    </row>
    <row r="22" spans="1:3" x14ac:dyDescent="0.2">
      <c r="A22" s="101"/>
      <c r="B22" s="124" t="s">
        <v>96</v>
      </c>
      <c r="C22" s="99"/>
    </row>
    <row r="23" spans="1:3" ht="38.25" x14ac:dyDescent="0.2">
      <c r="A23" s="121"/>
      <c r="B23" s="121"/>
      <c r="C23" s="99" t="s">
        <v>134</v>
      </c>
    </row>
    <row r="24" spans="1:3" ht="15" x14ac:dyDescent="0.2">
      <c r="A24" s="121"/>
      <c r="B24" s="121"/>
      <c r="C24" s="99"/>
    </row>
    <row r="25" spans="1:3" ht="15.75" x14ac:dyDescent="0.25">
      <c r="A25" s="16"/>
      <c r="B25" s="124" t="s">
        <v>88</v>
      </c>
      <c r="C25" s="99"/>
    </row>
    <row r="26" spans="1:3" ht="64.5" x14ac:dyDescent="0.25">
      <c r="A26" s="16"/>
      <c r="B26" s="16"/>
      <c r="C26" s="99" t="s">
        <v>142</v>
      </c>
    </row>
    <row r="27" spans="1:3" ht="39" x14ac:dyDescent="0.25">
      <c r="A27" s="16"/>
      <c r="B27" s="16"/>
      <c r="C27" s="99" t="s">
        <v>135</v>
      </c>
    </row>
    <row r="28" spans="1:3" ht="51.75" x14ac:dyDescent="0.25">
      <c r="A28" s="16"/>
      <c r="B28" s="16"/>
      <c r="C28" s="99" t="s">
        <v>136</v>
      </c>
    </row>
    <row r="29" spans="1:3" ht="26.25" x14ac:dyDescent="0.25">
      <c r="A29" s="16"/>
      <c r="B29" s="16"/>
      <c r="C29" s="99" t="s">
        <v>128</v>
      </c>
    </row>
    <row r="30" spans="1:3" ht="15.75" x14ac:dyDescent="0.25">
      <c r="A30" s="16"/>
      <c r="B30" s="16"/>
      <c r="C30" s="99"/>
    </row>
    <row r="31" spans="1:3" ht="15.75" x14ac:dyDescent="0.25">
      <c r="A31" s="123" t="s">
        <v>68</v>
      </c>
      <c r="B31" s="16"/>
      <c r="C31" s="99"/>
    </row>
    <row r="32" spans="1:3" ht="26.25" x14ac:dyDescent="0.25">
      <c r="A32" s="16"/>
      <c r="C32" s="99" t="s">
        <v>143</v>
      </c>
    </row>
    <row r="33" spans="1:3" ht="15.75" x14ac:dyDescent="0.25">
      <c r="A33" s="16"/>
      <c r="C33" s="153" t="s">
        <v>148</v>
      </c>
    </row>
    <row r="34" spans="1:3" ht="15.75" x14ac:dyDescent="0.25">
      <c r="A34" s="16"/>
      <c r="C34" s="99"/>
    </row>
    <row r="35" spans="1:3" ht="15.75" x14ac:dyDescent="0.25">
      <c r="A35" s="123" t="s">
        <v>114</v>
      </c>
      <c r="C35" s="99"/>
    </row>
    <row r="36" spans="1:3" ht="26.25" x14ac:dyDescent="0.25">
      <c r="A36" s="16"/>
      <c r="C36" s="99" t="s">
        <v>144</v>
      </c>
    </row>
    <row r="37" spans="1:3" ht="15.75" x14ac:dyDescent="0.25">
      <c r="A37" s="16"/>
      <c r="C37" s="99" t="s">
        <v>97</v>
      </c>
    </row>
    <row r="38" spans="1:3" ht="26.25" x14ac:dyDescent="0.25">
      <c r="A38" s="16"/>
      <c r="C38" s="153" t="s">
        <v>149</v>
      </c>
    </row>
    <row r="39" spans="1:3" ht="15.75" x14ac:dyDescent="0.25">
      <c r="A39" s="16"/>
      <c r="C39" s="99"/>
    </row>
    <row r="40" spans="1:3" ht="15.75" x14ac:dyDescent="0.25">
      <c r="A40" s="123" t="s">
        <v>129</v>
      </c>
    </row>
    <row r="41" spans="1:3" x14ac:dyDescent="0.2">
      <c r="C41" s="153" t="s">
        <v>150</v>
      </c>
    </row>
    <row r="42" spans="1:3" ht="25.5" x14ac:dyDescent="0.2">
      <c r="C42" s="99" t="s">
        <v>130</v>
      </c>
    </row>
    <row r="43" spans="1:3" ht="38.25" x14ac:dyDescent="0.2">
      <c r="C43" s="99" t="s">
        <v>137</v>
      </c>
    </row>
    <row r="44" spans="1:3" ht="25.5" x14ac:dyDescent="0.2">
      <c r="C44" s="99" t="s">
        <v>131</v>
      </c>
    </row>
    <row r="45" spans="1:3" ht="25.5" x14ac:dyDescent="0.2">
      <c r="C45" s="99" t="s">
        <v>132</v>
      </c>
    </row>
    <row r="46" spans="1:3" ht="25.5" x14ac:dyDescent="0.2">
      <c r="C46" s="99" t="s">
        <v>133</v>
      </c>
    </row>
    <row r="49" spans="3:3" x14ac:dyDescent="0.2">
      <c r="C49" s="153" t="s">
        <v>152</v>
      </c>
    </row>
  </sheetData>
  <phoneticPr fontId="0" type="noConversion"/>
  <printOptions gridLines="1"/>
  <pageMargins left="0.75" right="0.75" top="0.42" bottom="0.67"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tabColor rgb="FFFFFF00"/>
    <pageSetUpPr fitToPage="1"/>
  </sheetPr>
  <dimension ref="A1:M136"/>
  <sheetViews>
    <sheetView zoomScaleNormal="100" workbookViewId="0">
      <pane ySplit="4" topLeftCell="A119" activePane="bottomLeft" state="frozen"/>
      <selection pane="bottomLeft" activeCell="D131" sqref="D131"/>
    </sheetView>
  </sheetViews>
  <sheetFormatPr defaultRowHeight="20.25" outlineLevelCol="1" x14ac:dyDescent="0.2"/>
  <cols>
    <col min="1" max="1" width="2.5703125" style="4" customWidth="1"/>
    <col min="2" max="2" width="3.5703125" style="5" customWidth="1"/>
    <col min="3" max="3" width="11.140625" style="1" customWidth="1"/>
    <col min="4" max="4" width="12.42578125" style="8" customWidth="1"/>
    <col min="5" max="5" width="40" style="1" customWidth="1"/>
    <col min="6" max="6" width="6.85546875" style="1" customWidth="1" outlineLevel="1"/>
    <col min="7" max="7" width="12.28515625" style="1" customWidth="1" outlineLevel="1"/>
    <col min="8" max="8" width="10.7109375" style="1" customWidth="1" outlineLevel="1"/>
    <col min="9" max="9" width="13.5703125" style="1" customWidth="1"/>
    <col min="10" max="10" width="12.85546875" style="1" customWidth="1"/>
    <col min="11" max="11" width="0.85546875" style="1" customWidth="1"/>
    <col min="12" max="13" width="11.42578125" style="1" customWidth="1"/>
    <col min="14" max="16384" width="9.140625" style="1"/>
  </cols>
  <sheetData>
    <row r="1" spans="1:13" s="2" customFormat="1" ht="20.25" customHeight="1" x14ac:dyDescent="0.2">
      <c r="A1" s="24"/>
      <c r="B1" s="25"/>
      <c r="C1" s="26" t="s">
        <v>115</v>
      </c>
      <c r="D1" s="27"/>
      <c r="E1" s="28"/>
      <c r="F1" s="28"/>
      <c r="G1" s="29"/>
      <c r="H1" s="29"/>
      <c r="I1" s="29"/>
      <c r="J1" s="28"/>
      <c r="K1" s="29"/>
      <c r="L1" s="29"/>
      <c r="M1" s="30"/>
    </row>
    <row r="2" spans="1:13" s="6" customFormat="1" ht="19.5" customHeight="1" x14ac:dyDescent="0.25">
      <c r="A2" s="128" t="s">
        <v>12</v>
      </c>
      <c r="B2" s="129"/>
      <c r="C2" s="130"/>
      <c r="D2" s="104"/>
      <c r="E2" s="105"/>
      <c r="F2" s="103"/>
      <c r="G2" s="103"/>
      <c r="H2" s="103"/>
      <c r="I2" s="106"/>
      <c r="J2" s="102" t="s">
        <v>13</v>
      </c>
      <c r="K2" s="35"/>
      <c r="L2" s="136"/>
      <c r="M2" s="137"/>
    </row>
    <row r="3" spans="1:13" s="7" customFormat="1" ht="7.5" customHeight="1" x14ac:dyDescent="0.2">
      <c r="A3" s="125"/>
      <c r="B3" s="126"/>
      <c r="C3" s="126"/>
      <c r="D3" s="126"/>
      <c r="E3" s="126"/>
      <c r="F3" s="126"/>
      <c r="G3" s="126"/>
      <c r="H3" s="126"/>
      <c r="I3" s="126"/>
      <c r="J3" s="126"/>
      <c r="K3" s="126"/>
      <c r="L3" s="126"/>
      <c r="M3" s="127"/>
    </row>
    <row r="4" spans="1:13" s="3" customFormat="1" ht="85.5" customHeight="1" x14ac:dyDescent="0.2">
      <c r="A4" s="134"/>
      <c r="B4" s="135"/>
      <c r="C4" s="31" t="s">
        <v>55</v>
      </c>
      <c r="D4" s="32" t="s">
        <v>56</v>
      </c>
      <c r="E4" s="33" t="s">
        <v>57</v>
      </c>
      <c r="F4" s="81" t="s">
        <v>60</v>
      </c>
      <c r="G4" s="34" t="s">
        <v>98</v>
      </c>
      <c r="H4" s="34" t="s">
        <v>99</v>
      </c>
      <c r="I4" s="33" t="s">
        <v>61</v>
      </c>
      <c r="J4" s="33" t="s">
        <v>62</v>
      </c>
      <c r="K4" s="35"/>
      <c r="L4" s="33" t="s">
        <v>4</v>
      </c>
      <c r="M4" s="33" t="s">
        <v>5</v>
      </c>
    </row>
    <row r="5" spans="1:13" s="3" customFormat="1" ht="39" customHeight="1" x14ac:dyDescent="0.2">
      <c r="A5" s="131" t="s">
        <v>71</v>
      </c>
      <c r="B5" s="132"/>
      <c r="C5" s="132"/>
      <c r="D5" s="133"/>
      <c r="E5" s="36" t="s">
        <v>102</v>
      </c>
      <c r="F5" s="37"/>
      <c r="G5" s="38"/>
      <c r="H5" s="38"/>
      <c r="I5" s="35"/>
      <c r="J5" s="35"/>
      <c r="K5" s="35"/>
      <c r="L5" s="35"/>
      <c r="M5" s="35"/>
    </row>
    <row r="6" spans="1:13" ht="12.75" x14ac:dyDescent="0.2">
      <c r="A6" s="142"/>
      <c r="B6" s="145"/>
      <c r="C6" s="15"/>
      <c r="D6" s="39" t="str">
        <f>'Basic Data'!C6</f>
        <v>g</v>
      </c>
      <c r="E6" s="96" t="str">
        <f>'Basic Data'!D6</f>
        <v>ABS</v>
      </c>
      <c r="F6" s="40"/>
      <c r="G6" s="41"/>
      <c r="H6" s="42"/>
      <c r="I6" s="97">
        <f>'Basic Data'!E6</f>
        <v>9.5000000000000001E-2</v>
      </c>
      <c r="J6" s="97">
        <f>'Basic Data'!F6</f>
        <v>4.0000000000000003E-5</v>
      </c>
      <c r="K6" s="43"/>
      <c r="L6" s="44">
        <f t="shared" ref="L6:L21" si="0">+C6*I6</f>
        <v>0</v>
      </c>
      <c r="M6" s="44">
        <f t="shared" ref="M6:M21" si="1">+C6*J6</f>
        <v>0</v>
      </c>
    </row>
    <row r="7" spans="1:13" ht="12.75" x14ac:dyDescent="0.2">
      <c r="A7" s="143"/>
      <c r="B7" s="146"/>
      <c r="C7" s="15"/>
      <c r="D7" s="39" t="str">
        <f>'Basic Data'!C7</f>
        <v>g</v>
      </c>
      <c r="E7" s="96" t="str">
        <f>'Basic Data'!D7</f>
        <v>EPS, ekspanderet polystyren</v>
      </c>
      <c r="F7" s="40"/>
      <c r="G7" s="41"/>
      <c r="H7" s="42"/>
      <c r="I7" s="97">
        <f>'Basic Data'!E7</f>
        <v>0.127</v>
      </c>
      <c r="J7" s="97">
        <f>'Basic Data'!F7</f>
        <v>4.0000000000000003E-5</v>
      </c>
      <c r="K7" s="43"/>
      <c r="L7" s="44">
        <f t="shared" si="0"/>
        <v>0</v>
      </c>
      <c r="M7" s="44">
        <f t="shared" si="1"/>
        <v>0</v>
      </c>
    </row>
    <row r="8" spans="1:13" ht="12.75" x14ac:dyDescent="0.2">
      <c r="A8" s="143"/>
      <c r="B8" s="146"/>
      <c r="C8" s="15"/>
      <c r="D8" s="39" t="str">
        <f>'Basic Data'!C8</f>
        <v>g</v>
      </c>
      <c r="E8" s="96" t="str">
        <f>'Basic Data'!D8</f>
        <v>PA, polyamid</v>
      </c>
      <c r="F8" s="40"/>
      <c r="G8" s="41"/>
      <c r="H8" s="42"/>
      <c r="I8" s="97">
        <f>'Basic Data'!E8</f>
        <v>0.14000000000000001</v>
      </c>
      <c r="J8" s="97">
        <f>'Basic Data'!F8</f>
        <v>4.0000000000000003E-5</v>
      </c>
      <c r="K8" s="43"/>
      <c r="L8" s="44">
        <f t="shared" si="0"/>
        <v>0</v>
      </c>
      <c r="M8" s="44">
        <f t="shared" si="1"/>
        <v>0</v>
      </c>
    </row>
    <row r="9" spans="1:13" ht="12.75" x14ac:dyDescent="0.2">
      <c r="A9" s="143"/>
      <c r="B9" s="146"/>
      <c r="C9" s="15"/>
      <c r="D9" s="39" t="str">
        <f>'Basic Data'!C9</f>
        <v>g</v>
      </c>
      <c r="E9" s="96" t="str">
        <f>'Basic Data'!D9</f>
        <v>PC, polykarbonat</v>
      </c>
      <c r="F9" s="40"/>
      <c r="G9" s="41"/>
      <c r="H9" s="42"/>
      <c r="I9" s="97">
        <f>'Basic Data'!E9</f>
        <v>0.115</v>
      </c>
      <c r="J9" s="97">
        <f>'Basic Data'!F9</f>
        <v>4.0000000000000003E-5</v>
      </c>
      <c r="K9" s="43"/>
      <c r="L9" s="44">
        <f t="shared" si="0"/>
        <v>0</v>
      </c>
      <c r="M9" s="44">
        <f t="shared" si="1"/>
        <v>0</v>
      </c>
    </row>
    <row r="10" spans="1:13" ht="12.75" x14ac:dyDescent="0.2">
      <c r="A10" s="143"/>
      <c r="B10" s="146"/>
      <c r="C10" s="15"/>
      <c r="D10" s="39" t="str">
        <f>'Basic Data'!C10</f>
        <v>g</v>
      </c>
      <c r="E10" s="96" t="str">
        <f>'Basic Data'!D10</f>
        <v>PE, polyethylen</v>
      </c>
      <c r="F10" s="40"/>
      <c r="G10" s="41"/>
      <c r="H10" s="42"/>
      <c r="I10" s="97">
        <f>'Basic Data'!E10</f>
        <v>7.4999999999999997E-2</v>
      </c>
      <c r="J10" s="97">
        <f>'Basic Data'!F10</f>
        <v>4.0000000000000003E-5</v>
      </c>
      <c r="K10" s="43"/>
      <c r="L10" s="44">
        <f t="shared" si="0"/>
        <v>0</v>
      </c>
      <c r="M10" s="44">
        <f t="shared" si="1"/>
        <v>0</v>
      </c>
    </row>
    <row r="11" spans="1:13" ht="12.75" x14ac:dyDescent="0.2">
      <c r="A11" s="143"/>
      <c r="B11" s="146"/>
      <c r="C11" s="15"/>
      <c r="D11" s="39" t="str">
        <f>'Basic Data'!C11</f>
        <v>g</v>
      </c>
      <c r="E11" s="96" t="str">
        <f>'Basic Data'!D11</f>
        <v>PET, polyethylen terephthalat</v>
      </c>
      <c r="F11" s="40"/>
      <c r="G11" s="41"/>
      <c r="H11" s="42"/>
      <c r="I11" s="97">
        <f>'Basic Data'!E11</f>
        <v>0.08</v>
      </c>
      <c r="J11" s="97">
        <f>'Basic Data'!F11</f>
        <v>4.0000000000000003E-5</v>
      </c>
      <c r="K11" s="43"/>
      <c r="L11" s="44">
        <f t="shared" si="0"/>
        <v>0</v>
      </c>
      <c r="M11" s="44">
        <f t="shared" si="1"/>
        <v>0</v>
      </c>
    </row>
    <row r="12" spans="1:13" ht="12.75" x14ac:dyDescent="0.2">
      <c r="A12" s="143"/>
      <c r="B12" s="146"/>
      <c r="C12" s="15"/>
      <c r="D12" s="39" t="str">
        <f>'Basic Data'!C12</f>
        <v>g</v>
      </c>
      <c r="E12" s="96" t="str">
        <f>'Basic Data'!D12</f>
        <v>PMMA, polymethylmetakrylat</v>
      </c>
      <c r="F12" s="40"/>
      <c r="G12" s="41"/>
      <c r="H12" s="42"/>
      <c r="I12" s="97">
        <f>'Basic Data'!E12</f>
        <v>0.11</v>
      </c>
      <c r="J12" s="97">
        <f>'Basic Data'!F12</f>
        <v>4.0000000000000003E-5</v>
      </c>
      <c r="K12" s="43"/>
      <c r="L12" s="44">
        <f t="shared" si="0"/>
        <v>0</v>
      </c>
      <c r="M12" s="44">
        <f t="shared" si="1"/>
        <v>0</v>
      </c>
    </row>
    <row r="13" spans="1:13" ht="12.75" x14ac:dyDescent="0.2">
      <c r="A13" s="143"/>
      <c r="B13" s="146"/>
      <c r="C13" s="15"/>
      <c r="D13" s="39" t="str">
        <f>'Basic Data'!C13</f>
        <v>g</v>
      </c>
      <c r="E13" s="96" t="str">
        <f>'Basic Data'!D13</f>
        <v>Polybutadien, syntetisk gummi</v>
      </c>
      <c r="F13" s="40"/>
      <c r="G13" s="41"/>
      <c r="H13" s="42"/>
      <c r="I13" s="97">
        <f>'Basic Data'!E13</f>
        <v>8.1000000000000003E-2</v>
      </c>
      <c r="J13" s="97">
        <f>'Basic Data'!F13</f>
        <v>4.0000000000000003E-5</v>
      </c>
      <c r="K13" s="43"/>
      <c r="L13" s="44">
        <f t="shared" si="0"/>
        <v>0</v>
      </c>
      <c r="M13" s="44">
        <f t="shared" si="1"/>
        <v>0</v>
      </c>
    </row>
    <row r="14" spans="1:13" ht="12.75" x14ac:dyDescent="0.2">
      <c r="A14" s="143"/>
      <c r="B14" s="146"/>
      <c r="C14" s="15"/>
      <c r="D14" s="39" t="str">
        <f>'Basic Data'!C14</f>
        <v>g</v>
      </c>
      <c r="E14" s="96" t="str">
        <f>'Basic Data'!D14</f>
        <v>POM, polyoximethylen (acetalplast)</v>
      </c>
      <c r="F14" s="40"/>
      <c r="G14" s="41"/>
      <c r="H14" s="42"/>
      <c r="I14" s="97">
        <f>'Basic Data'!E14</f>
        <v>8.4000000000000005E-2</v>
      </c>
      <c r="J14" s="97">
        <f>'Basic Data'!F14</f>
        <v>4.0000000000000003E-5</v>
      </c>
      <c r="K14" s="43"/>
      <c r="L14" s="44">
        <f t="shared" si="0"/>
        <v>0</v>
      </c>
      <c r="M14" s="44">
        <f t="shared" si="1"/>
        <v>0</v>
      </c>
    </row>
    <row r="15" spans="1:13" ht="12.75" x14ac:dyDescent="0.2">
      <c r="A15" s="143"/>
      <c r="B15" s="146"/>
      <c r="C15" s="15"/>
      <c r="D15" s="39" t="str">
        <f>'Basic Data'!C15</f>
        <v>g</v>
      </c>
      <c r="E15" s="96" t="str">
        <f>'Basic Data'!D15</f>
        <v>PP, polypropylen</v>
      </c>
      <c r="F15" s="40"/>
      <c r="G15" s="41"/>
      <c r="H15" s="42"/>
      <c r="I15" s="97">
        <f>'Basic Data'!E15</f>
        <v>0.08</v>
      </c>
      <c r="J15" s="97">
        <f>'Basic Data'!F15</f>
        <v>4.0000000000000003E-5</v>
      </c>
      <c r="K15" s="43"/>
      <c r="L15" s="44">
        <f t="shared" si="0"/>
        <v>0</v>
      </c>
      <c r="M15" s="44">
        <f t="shared" si="1"/>
        <v>0</v>
      </c>
    </row>
    <row r="16" spans="1:13" ht="12.75" x14ac:dyDescent="0.2">
      <c r="A16" s="143"/>
      <c r="B16" s="146"/>
      <c r="C16" s="15"/>
      <c r="D16" s="39" t="str">
        <f>'Basic Data'!C16</f>
        <v>g</v>
      </c>
      <c r="E16" s="96" t="str">
        <f>'Basic Data'!D16</f>
        <v>PS, polystyren</v>
      </c>
      <c r="F16" s="40"/>
      <c r="G16" s="41"/>
      <c r="H16" s="42"/>
      <c r="I16" s="97">
        <f>'Basic Data'!E16</f>
        <v>0.09</v>
      </c>
      <c r="J16" s="97">
        <f>'Basic Data'!F16</f>
        <v>4.0000000000000003E-5</v>
      </c>
      <c r="K16" s="43"/>
      <c r="L16" s="44">
        <f t="shared" si="0"/>
        <v>0</v>
      </c>
      <c r="M16" s="44">
        <f t="shared" si="1"/>
        <v>0</v>
      </c>
    </row>
    <row r="17" spans="1:13" ht="12.75" x14ac:dyDescent="0.2">
      <c r="A17" s="143"/>
      <c r="B17" s="146"/>
      <c r="C17" s="15"/>
      <c r="D17" s="39" t="str">
        <f>'Basic Data'!C17</f>
        <v>g</v>
      </c>
      <c r="E17" s="96" t="str">
        <f>'Basic Data'!D17</f>
        <v>PUR, polyurethan</v>
      </c>
      <c r="F17" s="40"/>
      <c r="G17" s="41"/>
      <c r="H17" s="42"/>
      <c r="I17" s="97">
        <f>'Basic Data'!E17</f>
        <v>0.11</v>
      </c>
      <c r="J17" s="97">
        <f>'Basic Data'!F17</f>
        <v>3.0000000000000001E-5</v>
      </c>
      <c r="K17" s="43"/>
      <c r="L17" s="44">
        <f>+C17*I17</f>
        <v>0</v>
      </c>
      <c r="M17" s="44">
        <f>+C17*J17</f>
        <v>0</v>
      </c>
    </row>
    <row r="18" spans="1:13" ht="12.75" x14ac:dyDescent="0.2">
      <c r="A18" s="143"/>
      <c r="B18" s="146"/>
      <c r="C18" s="15"/>
      <c r="D18" s="39" t="str">
        <f>'Basic Data'!C18</f>
        <v>g</v>
      </c>
      <c r="E18" s="96" t="str">
        <f>'Basic Data'!D18</f>
        <v>PVC, polyvinylchlorid</v>
      </c>
      <c r="F18" s="40"/>
      <c r="G18" s="41"/>
      <c r="H18" s="42"/>
      <c r="I18" s="97">
        <f>'Basic Data'!E18</f>
        <v>6.5000000000000002E-2</v>
      </c>
      <c r="J18" s="97">
        <f>'Basic Data'!F18</f>
        <v>2.0000000000000002E-5</v>
      </c>
      <c r="K18" s="43"/>
      <c r="L18" s="44">
        <f t="shared" si="0"/>
        <v>0</v>
      </c>
      <c r="M18" s="44">
        <f t="shared" si="1"/>
        <v>0</v>
      </c>
    </row>
    <row r="19" spans="1:13" ht="12.75" x14ac:dyDescent="0.2">
      <c r="A19" s="143"/>
      <c r="B19" s="146"/>
      <c r="C19" s="15"/>
      <c r="D19" s="39" t="str">
        <f>'Basic Data'!C19</f>
        <v>g</v>
      </c>
      <c r="E19" s="96" t="str">
        <f>'Basic Data'!D19</f>
        <v>SAN, styrenakrylnitril</v>
      </c>
      <c r="F19" s="40"/>
      <c r="G19" s="41"/>
      <c r="H19" s="42"/>
      <c r="I19" s="97">
        <f>'Basic Data'!E19</f>
        <v>0.09</v>
      </c>
      <c r="J19" s="97">
        <f>'Basic Data'!F19</f>
        <v>4.0000000000000003E-5</v>
      </c>
      <c r="K19" s="43"/>
      <c r="L19" s="44">
        <f t="shared" si="0"/>
        <v>0</v>
      </c>
      <c r="M19" s="44">
        <f t="shared" si="1"/>
        <v>0</v>
      </c>
    </row>
    <row r="20" spans="1:13" ht="12.75" x14ac:dyDescent="0.2">
      <c r="A20" s="143"/>
      <c r="B20" s="146"/>
      <c r="C20" s="15"/>
      <c r="D20" s="39" t="str">
        <f>'Basic Data'!C20</f>
        <v>g</v>
      </c>
      <c r="E20" s="96" t="str">
        <f>'Basic Data'!D20</f>
        <v>Plast, andre</v>
      </c>
      <c r="F20" s="40"/>
      <c r="G20" s="41"/>
      <c r="H20" s="42"/>
      <c r="I20" s="97">
        <f>'Basic Data'!E20</f>
        <v>0.1</v>
      </c>
      <c r="J20" s="97">
        <f>'Basic Data'!F20</f>
        <v>4.0000000000000003E-5</v>
      </c>
      <c r="K20" s="43"/>
      <c r="L20" s="44">
        <f t="shared" si="0"/>
        <v>0</v>
      </c>
      <c r="M20" s="44">
        <f t="shared" si="1"/>
        <v>0</v>
      </c>
    </row>
    <row r="21" spans="1:13" ht="12.75" x14ac:dyDescent="0.2">
      <c r="A21" s="143"/>
      <c r="B21" s="146"/>
      <c r="C21" s="15"/>
      <c r="D21" s="39" t="str">
        <f>'Basic Data'!C21</f>
        <v>g</v>
      </c>
      <c r="E21" s="96" t="str">
        <f>'Basic Data'!D21</f>
        <v>Gummi</v>
      </c>
      <c r="F21" s="40"/>
      <c r="G21" s="41"/>
      <c r="H21" s="42"/>
      <c r="I21" s="97">
        <f>'Basic Data'!E21</f>
        <v>8.1000000000000003E-2</v>
      </c>
      <c r="J21" s="97">
        <f>'Basic Data'!F21</f>
        <v>4.0000000000000003E-5</v>
      </c>
      <c r="K21" s="43"/>
      <c r="L21" s="44">
        <f t="shared" si="0"/>
        <v>0</v>
      </c>
      <c r="M21" s="44">
        <f t="shared" si="1"/>
        <v>0</v>
      </c>
    </row>
    <row r="22" spans="1:13" ht="24.95" customHeight="1" x14ac:dyDescent="0.25">
      <c r="A22" s="144"/>
      <c r="B22" s="147"/>
      <c r="C22" s="44"/>
      <c r="D22" s="48"/>
      <c r="E22" s="49" t="str">
        <f>CONCATENATE("Total ",E5)</f>
        <v>Total Plastmaterialer</v>
      </c>
      <c r="F22" s="28"/>
      <c r="G22" s="28"/>
      <c r="H22" s="28"/>
      <c r="I22" s="50"/>
      <c r="J22" s="51"/>
      <c r="K22" s="52"/>
      <c r="L22" s="53">
        <f>SUM(L6:L21)</f>
        <v>0</v>
      </c>
      <c r="M22" s="53">
        <f>SUM(M6:M21)</f>
        <v>0</v>
      </c>
    </row>
    <row r="23" spans="1:13" ht="39" customHeight="1" x14ac:dyDescent="0.2">
      <c r="A23" s="131" t="s">
        <v>71</v>
      </c>
      <c r="B23" s="132"/>
      <c r="C23" s="132"/>
      <c r="D23" s="133"/>
      <c r="E23" s="54" t="s">
        <v>14</v>
      </c>
      <c r="F23" s="55"/>
      <c r="G23" s="56"/>
      <c r="H23" s="57"/>
      <c r="I23" s="58"/>
      <c r="J23" s="59"/>
      <c r="K23" s="43"/>
      <c r="L23" s="43"/>
      <c r="M23" s="43"/>
    </row>
    <row r="24" spans="1:13" ht="12" customHeight="1" x14ac:dyDescent="0.2">
      <c r="A24" s="151"/>
      <c r="B24" s="60"/>
      <c r="C24" s="14"/>
      <c r="D24" s="39" t="str">
        <f>'Basic Data'!C24</f>
        <v>g</v>
      </c>
      <c r="E24" s="96" t="str">
        <f>'Basic Data'!D24</f>
        <v>Aluminium</v>
      </c>
      <c r="F24" s="40"/>
      <c r="G24" s="41"/>
      <c r="H24" s="42"/>
      <c r="I24" s="97">
        <f>'Basic Data'!E24</f>
        <v>0.17</v>
      </c>
      <c r="J24" s="97">
        <f>'Basic Data'!F24</f>
        <v>1.5E-3</v>
      </c>
      <c r="K24" s="43"/>
      <c r="L24" s="44">
        <f t="shared" ref="L24:L29" si="2">+C24*I24</f>
        <v>0</v>
      </c>
      <c r="M24" s="44">
        <f t="shared" ref="M24:M29" si="3">+C24*J24</f>
        <v>0</v>
      </c>
    </row>
    <row r="25" spans="1:13" ht="12.75" x14ac:dyDescent="0.2">
      <c r="A25" s="152"/>
      <c r="B25" s="60"/>
      <c r="C25" s="15"/>
      <c r="D25" s="39" t="str">
        <f>'Basic Data'!C25</f>
        <v>g</v>
      </c>
      <c r="E25" s="96" t="str">
        <f>'Basic Data'!D25</f>
        <v>Chrom (Cr)</v>
      </c>
      <c r="F25" s="40"/>
      <c r="G25" s="41"/>
      <c r="H25" s="42"/>
      <c r="I25" s="97">
        <f>'Basic Data'!E25</f>
        <v>0.2</v>
      </c>
      <c r="J25" s="97">
        <f>'Basic Data'!F25</f>
        <v>1.4E-2</v>
      </c>
      <c r="K25" s="43"/>
      <c r="L25" s="44">
        <f t="shared" si="2"/>
        <v>0</v>
      </c>
      <c r="M25" s="44">
        <f t="shared" si="3"/>
        <v>0</v>
      </c>
    </row>
    <row r="26" spans="1:13" ht="12.75" x14ac:dyDescent="0.2">
      <c r="A26" s="152"/>
      <c r="B26" s="60"/>
      <c r="C26" s="14"/>
      <c r="D26" s="39" t="str">
        <f>'Basic Data'!C26</f>
        <v>g</v>
      </c>
      <c r="E26" s="96" t="str">
        <f>'Basic Data'!D26</f>
        <v>Guld</v>
      </c>
      <c r="F26" s="40"/>
      <c r="G26" s="41"/>
      <c r="H26" s="42"/>
      <c r="I26" s="97">
        <f>'Basic Data'!E26</f>
        <v>66</v>
      </c>
      <c r="J26" s="97">
        <f>'Basic Data'!F26</f>
        <v>90</v>
      </c>
      <c r="K26" s="43"/>
      <c r="L26" s="44">
        <f>+C26*I26</f>
        <v>0</v>
      </c>
      <c r="M26" s="44">
        <f>+C26*J26</f>
        <v>0</v>
      </c>
    </row>
    <row r="27" spans="1:13" ht="12.75" x14ac:dyDescent="0.2">
      <c r="A27" s="152"/>
      <c r="B27" s="60"/>
      <c r="C27" s="15"/>
      <c r="D27" s="39" t="str">
        <f>'Basic Data'!C27</f>
        <v>g</v>
      </c>
      <c r="E27" s="96" t="str">
        <f>'Basic Data'!D27</f>
        <v>Glas</v>
      </c>
      <c r="F27" s="40"/>
      <c r="G27" s="41"/>
      <c r="H27" s="42"/>
      <c r="I27" s="97">
        <f>'Basic Data'!E27</f>
        <v>0.01</v>
      </c>
      <c r="J27" s="97">
        <f>'Basic Data'!F27</f>
        <v>0</v>
      </c>
      <c r="K27" s="43"/>
      <c r="L27" s="44">
        <f t="shared" si="2"/>
        <v>0</v>
      </c>
      <c r="M27" s="44">
        <f t="shared" si="3"/>
        <v>0</v>
      </c>
    </row>
    <row r="28" spans="1:13" ht="12.75" x14ac:dyDescent="0.2">
      <c r="A28" s="152"/>
      <c r="B28" s="60"/>
      <c r="C28" s="14"/>
      <c r="D28" s="39" t="str">
        <f>'Basic Data'!C28</f>
        <v>g</v>
      </c>
      <c r="E28" s="96" t="str">
        <f>'Basic Data'!D28</f>
        <v>Kobber</v>
      </c>
      <c r="F28" s="40"/>
      <c r="G28" s="41"/>
      <c r="H28" s="42"/>
      <c r="I28" s="97">
        <f>'Basic Data'!E28</f>
        <v>0.09</v>
      </c>
      <c r="J28" s="97">
        <f>'Basic Data'!F28</f>
        <v>1.7000000000000001E-2</v>
      </c>
      <c r="K28" s="43"/>
      <c r="L28" s="44">
        <f t="shared" si="2"/>
        <v>0</v>
      </c>
      <c r="M28" s="44">
        <f t="shared" si="3"/>
        <v>0</v>
      </c>
    </row>
    <row r="29" spans="1:13" ht="12.75" x14ac:dyDescent="0.2">
      <c r="A29" s="152"/>
      <c r="B29" s="60"/>
      <c r="C29" s="15"/>
      <c r="D29" s="39" t="str">
        <f>'Basic Data'!C29</f>
        <v>g</v>
      </c>
      <c r="E29" s="96" t="str">
        <f>'Basic Data'!D29</f>
        <v>Magnesium</v>
      </c>
      <c r="F29" s="40"/>
      <c r="G29" s="41"/>
      <c r="H29" s="42"/>
      <c r="I29" s="97">
        <f>'Basic Data'!E29</f>
        <v>0.16</v>
      </c>
      <c r="J29" s="97">
        <f>'Basic Data'!F29</f>
        <v>0.03</v>
      </c>
      <c r="K29" s="43"/>
      <c r="L29" s="44">
        <f t="shared" si="2"/>
        <v>0</v>
      </c>
      <c r="M29" s="44">
        <f t="shared" si="3"/>
        <v>0</v>
      </c>
    </row>
    <row r="30" spans="1:13" ht="12.75" x14ac:dyDescent="0.2">
      <c r="A30" s="152"/>
      <c r="B30" s="60"/>
      <c r="C30" s="14"/>
      <c r="D30" s="39" t="str">
        <f>'Basic Data'!C30</f>
        <v>g</v>
      </c>
      <c r="E30" s="96" t="str">
        <f>'Basic Data'!D30</f>
        <v>Messing</v>
      </c>
      <c r="F30" s="40"/>
      <c r="G30" s="41"/>
      <c r="H30" s="42"/>
      <c r="I30" s="97">
        <f>'Basic Data'!E30</f>
        <v>0.08</v>
      </c>
      <c r="J30" s="97">
        <f>'Basic Data'!F30</f>
        <v>2.3E-2</v>
      </c>
      <c r="K30" s="43"/>
      <c r="L30" s="44">
        <f>+C30*I30</f>
        <v>0</v>
      </c>
      <c r="M30" s="44">
        <f>+C30*J30</f>
        <v>0</v>
      </c>
    </row>
    <row r="31" spans="1:13" ht="12.75" x14ac:dyDescent="0.2">
      <c r="A31" s="152"/>
      <c r="B31" s="60"/>
      <c r="C31" s="15"/>
      <c r="D31" s="39" t="str">
        <f>'Basic Data'!C31</f>
        <v>g</v>
      </c>
      <c r="E31" s="96" t="str">
        <f>'Basic Data'!D31</f>
        <v>Nikkel, Ni</v>
      </c>
      <c r="F31" s="40"/>
      <c r="G31" s="41"/>
      <c r="H31" s="42"/>
      <c r="I31" s="97">
        <f>'Basic Data'!E31</f>
        <v>0.19</v>
      </c>
      <c r="J31" s="97">
        <f>'Basic Data'!F31</f>
        <v>0.106</v>
      </c>
      <c r="K31" s="43"/>
      <c r="L31" s="44">
        <f>+C31*I31</f>
        <v>0</v>
      </c>
      <c r="M31" s="44">
        <f>+C31*J31</f>
        <v>0</v>
      </c>
    </row>
    <row r="32" spans="1:13" ht="12.75" x14ac:dyDescent="0.2">
      <c r="A32" s="152"/>
      <c r="B32" s="60"/>
      <c r="C32" s="14"/>
      <c r="D32" s="39" t="str">
        <f>'Basic Data'!C32</f>
        <v>g</v>
      </c>
      <c r="E32" s="96" t="str">
        <f>'Basic Data'!D32</f>
        <v>Papir</v>
      </c>
      <c r="F32" s="40"/>
      <c r="G32" s="41"/>
      <c r="H32" s="42"/>
      <c r="I32" s="97">
        <f>'Basic Data'!E32</f>
        <v>0.04</v>
      </c>
      <c r="J32" s="97">
        <f>'Basic Data'!F32</f>
        <v>0</v>
      </c>
      <c r="K32" s="43"/>
      <c r="L32" s="44">
        <f t="shared" ref="L32:L40" si="4">+C32*I32</f>
        <v>0</v>
      </c>
      <c r="M32" s="44">
        <f t="shared" ref="M32:M40" si="5">+C32*J32</f>
        <v>0</v>
      </c>
    </row>
    <row r="33" spans="1:13" ht="12.75" x14ac:dyDescent="0.2">
      <c r="A33" s="152"/>
      <c r="B33" s="60"/>
      <c r="C33" s="15"/>
      <c r="D33" s="39" t="str">
        <f>'Basic Data'!C33</f>
        <v>g</v>
      </c>
      <c r="E33" s="96" t="str">
        <f>'Basic Data'!D33</f>
        <v>Pap</v>
      </c>
      <c r="F33" s="40"/>
      <c r="G33" s="41"/>
      <c r="H33" s="42"/>
      <c r="I33" s="97">
        <f>'Basic Data'!E33</f>
        <v>0.04</v>
      </c>
      <c r="J33" s="97">
        <f>'Basic Data'!F33</f>
        <v>0</v>
      </c>
      <c r="K33" s="43"/>
      <c r="L33" s="44">
        <f t="shared" si="4"/>
        <v>0</v>
      </c>
      <c r="M33" s="44">
        <f t="shared" si="5"/>
        <v>0</v>
      </c>
    </row>
    <row r="34" spans="1:13" ht="12.75" x14ac:dyDescent="0.2">
      <c r="A34" s="152"/>
      <c r="B34" s="60"/>
      <c r="C34" s="14"/>
      <c r="D34" s="39" t="str">
        <f>'Basic Data'!C34</f>
        <v>g</v>
      </c>
      <c r="E34" s="96" t="str">
        <f>'Basic Data'!D34</f>
        <v>Rustfrit stål</v>
      </c>
      <c r="F34" s="40"/>
      <c r="G34" s="41"/>
      <c r="H34" s="42"/>
      <c r="I34" s="97">
        <f>'Basic Data'!E34</f>
        <v>4.5999999999999999E-2</v>
      </c>
      <c r="J34" s="97">
        <f>'Basic Data'!F34</f>
        <v>1.2E-2</v>
      </c>
      <c r="K34" s="43"/>
      <c r="L34" s="44">
        <f t="shared" si="4"/>
        <v>0</v>
      </c>
      <c r="M34" s="44">
        <f t="shared" si="5"/>
        <v>0</v>
      </c>
    </row>
    <row r="35" spans="1:13" ht="12.75" x14ac:dyDescent="0.2">
      <c r="A35" s="152"/>
      <c r="B35" s="60"/>
      <c r="C35" s="15"/>
      <c r="D35" s="39" t="str">
        <f>'Basic Data'!C35</f>
        <v>g</v>
      </c>
      <c r="E35" s="96" t="str">
        <f>'Basic Data'!D35</f>
        <v>Silicium</v>
      </c>
      <c r="F35" s="40"/>
      <c r="G35" s="41"/>
      <c r="H35" s="42"/>
      <c r="I35" s="97">
        <f>'Basic Data'!E35</f>
        <v>0.22</v>
      </c>
      <c r="J35" s="97">
        <f>'Basic Data'!F35</f>
        <v>0</v>
      </c>
      <c r="K35" s="43"/>
      <c r="L35" s="44">
        <f t="shared" si="4"/>
        <v>0</v>
      </c>
      <c r="M35" s="44">
        <f t="shared" si="5"/>
        <v>0</v>
      </c>
    </row>
    <row r="36" spans="1:13" ht="12.75" x14ac:dyDescent="0.2">
      <c r="A36" s="152"/>
      <c r="B36" s="60"/>
      <c r="C36" s="14"/>
      <c r="D36" s="39" t="str">
        <f>'Basic Data'!C36</f>
        <v>g</v>
      </c>
      <c r="E36" s="96" t="str">
        <f>'Basic Data'!D36</f>
        <v>Støbejern</v>
      </c>
      <c r="F36" s="40"/>
      <c r="G36" s="41"/>
      <c r="H36" s="42"/>
      <c r="I36" s="97">
        <f>'Basic Data'!E36</f>
        <v>0.03</v>
      </c>
      <c r="J36" s="97">
        <f>'Basic Data'!F36</f>
        <v>1.2999999999999999E-4</v>
      </c>
      <c r="K36" s="43"/>
      <c r="L36" s="44">
        <f t="shared" si="4"/>
        <v>0</v>
      </c>
      <c r="M36" s="44">
        <f t="shared" si="5"/>
        <v>0</v>
      </c>
    </row>
    <row r="37" spans="1:13" ht="12.75" x14ac:dyDescent="0.2">
      <c r="A37" s="152"/>
      <c r="B37" s="60"/>
      <c r="C37" s="15"/>
      <c r="D37" s="39" t="str">
        <f>'Basic Data'!C37</f>
        <v>g</v>
      </c>
      <c r="E37" s="96" t="str">
        <f>'Basic Data'!D37</f>
        <v>Stål</v>
      </c>
      <c r="F37" s="40"/>
      <c r="G37" s="41"/>
      <c r="H37" s="42"/>
      <c r="I37" s="97">
        <f>'Basic Data'!E37</f>
        <v>0.04</v>
      </c>
      <c r="J37" s="97">
        <f>'Basic Data'!F37</f>
        <v>1.2999999999999999E-4</v>
      </c>
      <c r="K37" s="43"/>
      <c r="L37" s="44">
        <f t="shared" si="4"/>
        <v>0</v>
      </c>
      <c r="M37" s="44">
        <f t="shared" si="5"/>
        <v>0</v>
      </c>
    </row>
    <row r="38" spans="1:13" ht="12.75" x14ac:dyDescent="0.2">
      <c r="A38" s="152"/>
      <c r="B38" s="60"/>
      <c r="C38" s="14"/>
      <c r="D38" s="39" t="str">
        <f>'Basic Data'!C38</f>
        <v>g</v>
      </c>
      <c r="E38" s="96" t="str">
        <f>'Basic Data'!D38</f>
        <v>Sølv</v>
      </c>
      <c r="F38" s="40"/>
      <c r="G38" s="41"/>
      <c r="H38" s="42"/>
      <c r="I38" s="97">
        <f>'Basic Data'!E38</f>
        <v>1.7</v>
      </c>
      <c r="J38" s="97">
        <f>'Basic Data'!F38</f>
        <v>19</v>
      </c>
      <c r="K38" s="43"/>
      <c r="L38" s="44">
        <f t="shared" si="4"/>
        <v>0</v>
      </c>
      <c r="M38" s="44">
        <f t="shared" si="5"/>
        <v>0</v>
      </c>
    </row>
    <row r="39" spans="1:13" ht="12.75" x14ac:dyDescent="0.2">
      <c r="A39" s="152"/>
      <c r="B39" s="60"/>
      <c r="C39" s="15"/>
      <c r="D39" s="39" t="str">
        <f>'Basic Data'!C39</f>
        <v>g</v>
      </c>
      <c r="E39" s="96" t="str">
        <f>'Basic Data'!D39</f>
        <v>Træ</v>
      </c>
      <c r="F39" s="40"/>
      <c r="G39" s="41"/>
      <c r="H39" s="42"/>
      <c r="I39" s="97">
        <f>'Basic Data'!E39</f>
        <v>0.04</v>
      </c>
      <c r="J39" s="97">
        <f>'Basic Data'!F39</f>
        <v>0</v>
      </c>
      <c r="K39" s="43"/>
      <c r="L39" s="44">
        <f t="shared" si="4"/>
        <v>0</v>
      </c>
      <c r="M39" s="44">
        <f t="shared" si="5"/>
        <v>0</v>
      </c>
    </row>
    <row r="40" spans="1:13" ht="12.75" x14ac:dyDescent="0.2">
      <c r="A40" s="152"/>
      <c r="B40" s="60"/>
      <c r="C40" s="14"/>
      <c r="D40" s="39" t="str">
        <f>'Basic Data'!C40</f>
        <v>g</v>
      </c>
      <c r="E40" s="96" t="str">
        <f>'Basic Data'!D40</f>
        <v>Zink, Zn</v>
      </c>
      <c r="F40" s="40"/>
      <c r="G40" s="41"/>
      <c r="H40" s="42"/>
      <c r="I40" s="97">
        <f>'Basic Data'!E40</f>
        <v>7.0000000000000007E-2</v>
      </c>
      <c r="J40" s="97">
        <f>'Basic Data'!F40</f>
        <v>3.3000000000000002E-2</v>
      </c>
      <c r="K40" s="43"/>
      <c r="L40" s="44">
        <f t="shared" si="4"/>
        <v>0</v>
      </c>
      <c r="M40" s="44">
        <f t="shared" si="5"/>
        <v>0</v>
      </c>
    </row>
    <row r="41" spans="1:13" ht="24.95" customHeight="1" x14ac:dyDescent="0.25">
      <c r="A41" s="144"/>
      <c r="B41" s="60"/>
      <c r="C41" s="61"/>
      <c r="D41" s="62"/>
      <c r="E41" s="49" t="str">
        <f>CONCATENATE("Total ",E23)</f>
        <v>Total Andre materialer</v>
      </c>
      <c r="F41" s="28"/>
      <c r="G41" s="28"/>
      <c r="H41" s="28"/>
      <c r="I41" s="50"/>
      <c r="J41" s="51"/>
      <c r="K41" s="52"/>
      <c r="L41" s="53">
        <f>SUM(L24:L40)</f>
        <v>0</v>
      </c>
      <c r="M41" s="53">
        <f>SUM(M24:M40)</f>
        <v>0</v>
      </c>
    </row>
    <row r="42" spans="1:13" ht="39" customHeight="1" x14ac:dyDescent="0.25">
      <c r="A42" s="148" t="s">
        <v>125</v>
      </c>
      <c r="B42" s="149"/>
      <c r="C42" s="149"/>
      <c r="D42" s="150"/>
      <c r="E42" s="63" t="s">
        <v>72</v>
      </c>
      <c r="F42" s="55"/>
      <c r="G42" s="56"/>
      <c r="H42" s="57"/>
      <c r="I42" s="58"/>
      <c r="J42" s="59"/>
      <c r="K42" s="43"/>
      <c r="L42" s="43"/>
      <c r="M42" s="43"/>
    </row>
    <row r="43" spans="1:13" ht="12.75" customHeight="1" x14ac:dyDescent="0.2">
      <c r="A43" s="151"/>
      <c r="B43" s="60"/>
      <c r="C43" s="15"/>
      <c r="D43" s="39" t="str">
        <f>'Basic Data'!C43</f>
        <v>g emne</v>
      </c>
      <c r="E43" s="96" t="str">
        <f>'Basic Data'!D43</f>
        <v>Gummistøbning, syntetisk gummi</v>
      </c>
      <c r="F43" s="40"/>
      <c r="G43" s="41"/>
      <c r="H43" s="42"/>
      <c r="I43" s="97">
        <f>'Basic Data'!E43</f>
        <v>0.15</v>
      </c>
      <c r="J43" s="97">
        <f>'Basic Data'!F43</f>
        <v>0</v>
      </c>
      <c r="K43" s="43"/>
      <c r="L43" s="44">
        <f t="shared" ref="L43:L65" si="6">+C43*I43</f>
        <v>0</v>
      </c>
      <c r="M43" s="44">
        <f t="shared" ref="M43:M65" si="7">+C43*J43</f>
        <v>0</v>
      </c>
    </row>
    <row r="44" spans="1:13" ht="12.75" x14ac:dyDescent="0.2">
      <c r="A44" s="152"/>
      <c r="B44" s="60"/>
      <c r="C44" s="15"/>
      <c r="D44" s="39" t="str">
        <f>'Basic Data'!C44</f>
        <v>g emne</v>
      </c>
      <c r="E44" s="96" t="str">
        <f>'Basic Data'!D44</f>
        <v>Sprøjtestøbning (emnestørrelse &lt; 10 g PE/PP)</v>
      </c>
      <c r="F44" s="40"/>
      <c r="G44" s="41"/>
      <c r="H44" s="42"/>
      <c r="I44" s="97">
        <f>'Basic Data'!E44</f>
        <v>1.6E-2</v>
      </c>
      <c r="J44" s="97">
        <f>'Basic Data'!F44</f>
        <v>0</v>
      </c>
      <c r="K44" s="43"/>
      <c r="L44" s="44">
        <f t="shared" si="6"/>
        <v>0</v>
      </c>
      <c r="M44" s="44">
        <f t="shared" si="7"/>
        <v>0</v>
      </c>
    </row>
    <row r="45" spans="1:13" ht="12.75" x14ac:dyDescent="0.2">
      <c r="A45" s="152"/>
      <c r="B45" s="60"/>
      <c r="C45" s="15"/>
      <c r="D45" s="39" t="str">
        <f>'Basic Data'!C45</f>
        <v>g emne</v>
      </c>
      <c r="E45" s="96" t="str">
        <f>'Basic Data'!D45</f>
        <v>Sprøjtestøbning (emnestørrelse &lt; 10 g PET)</v>
      </c>
      <c r="F45" s="40"/>
      <c r="G45" s="41"/>
      <c r="H45" s="42"/>
      <c r="I45" s="97">
        <f>'Basic Data'!E45</f>
        <v>1.9E-2</v>
      </c>
      <c r="J45" s="97">
        <f>'Basic Data'!F45</f>
        <v>0</v>
      </c>
      <c r="K45" s="43"/>
      <c r="L45" s="44">
        <f t="shared" si="6"/>
        <v>0</v>
      </c>
      <c r="M45" s="44">
        <f t="shared" si="7"/>
        <v>0</v>
      </c>
    </row>
    <row r="46" spans="1:13" ht="12.75" x14ac:dyDescent="0.2">
      <c r="A46" s="152"/>
      <c r="B46" s="60"/>
      <c r="C46" s="15"/>
      <c r="D46" s="39" t="str">
        <f>'Basic Data'!C46</f>
        <v>g emne</v>
      </c>
      <c r="E46" s="96" t="str">
        <f>'Basic Data'!D46</f>
        <v>Sprøjtestøbning (emnestørrelse &gt; 100 g ABS)</v>
      </c>
      <c r="F46" s="40"/>
      <c r="G46" s="41"/>
      <c r="H46" s="42"/>
      <c r="I46" s="97">
        <f>'Basic Data'!E46</f>
        <v>1.4999999999999999E-2</v>
      </c>
      <c r="J46" s="97">
        <f>'Basic Data'!F46</f>
        <v>0</v>
      </c>
      <c r="K46" s="43"/>
      <c r="L46" s="44">
        <f t="shared" si="6"/>
        <v>0</v>
      </c>
      <c r="M46" s="44">
        <f t="shared" si="7"/>
        <v>0</v>
      </c>
    </row>
    <row r="47" spans="1:13" ht="12.75" x14ac:dyDescent="0.2">
      <c r="A47" s="152"/>
      <c r="B47" s="60"/>
      <c r="C47" s="15"/>
      <c r="D47" s="39" t="str">
        <f>'Basic Data'!C47</f>
        <v>g emne</v>
      </c>
      <c r="E47" s="96" t="str">
        <f>'Basic Data'!D47</f>
        <v>Sprøjtestøbning (emnestørrelse 10-100 g ABS)</v>
      </c>
      <c r="F47" s="40"/>
      <c r="G47" s="41"/>
      <c r="H47" s="42"/>
      <c r="I47" s="97">
        <f>'Basic Data'!E47</f>
        <v>3.9E-2</v>
      </c>
      <c r="J47" s="97">
        <f>'Basic Data'!F47</f>
        <v>0</v>
      </c>
      <c r="K47" s="43"/>
      <c r="L47" s="44">
        <f t="shared" si="6"/>
        <v>0</v>
      </c>
      <c r="M47" s="44">
        <f t="shared" si="7"/>
        <v>0</v>
      </c>
    </row>
    <row r="48" spans="1:13" ht="12.75" x14ac:dyDescent="0.2">
      <c r="A48" s="152"/>
      <c r="B48" s="60"/>
      <c r="C48" s="15"/>
      <c r="D48" s="39" t="str">
        <f>'Basic Data'!C48</f>
        <v>g emne</v>
      </c>
      <c r="E48" s="96" t="str">
        <f>'Basic Data'!D48</f>
        <v>Sprøjtestøbning (emnestørrelse  10-100 g PA)</v>
      </c>
      <c r="F48" s="40"/>
      <c r="G48" s="41"/>
      <c r="H48" s="42"/>
      <c r="I48" s="97">
        <f>'Basic Data'!E48</f>
        <v>1.7999999999999999E-2</v>
      </c>
      <c r="J48" s="97">
        <f>'Basic Data'!F48</f>
        <v>0</v>
      </c>
      <c r="K48" s="43"/>
      <c r="L48" s="44">
        <f t="shared" si="6"/>
        <v>0</v>
      </c>
      <c r="M48" s="44">
        <f t="shared" si="7"/>
        <v>0</v>
      </c>
    </row>
    <row r="49" spans="1:13" ht="12.75" x14ac:dyDescent="0.2">
      <c r="A49" s="152"/>
      <c r="B49" s="60"/>
      <c r="C49" s="15"/>
      <c r="D49" s="39" t="str">
        <f>'Basic Data'!C49</f>
        <v>g emne</v>
      </c>
      <c r="E49" s="96" t="str">
        <f>'Basic Data'!D49</f>
        <v>Sprøjtestøbning (emnestørrelse  10-100 g SAN)</v>
      </c>
      <c r="F49" s="40"/>
      <c r="G49" s="41"/>
      <c r="H49" s="42"/>
      <c r="I49" s="97">
        <f>'Basic Data'!E49</f>
        <v>1.7999999999999999E-2</v>
      </c>
      <c r="J49" s="97">
        <f>'Basic Data'!F49</f>
        <v>0</v>
      </c>
      <c r="K49" s="43"/>
      <c r="L49" s="44">
        <f t="shared" si="6"/>
        <v>0</v>
      </c>
      <c r="M49" s="44">
        <f t="shared" si="7"/>
        <v>0</v>
      </c>
    </row>
    <row r="50" spans="1:13" ht="12.75" x14ac:dyDescent="0.2">
      <c r="A50" s="152"/>
      <c r="B50" s="60"/>
      <c r="C50" s="15"/>
      <c r="D50" s="39" t="str">
        <f>'Basic Data'!C50</f>
        <v>g emne</v>
      </c>
      <c r="E50" s="96" t="str">
        <f>'Basic Data'!D50</f>
        <v>Vacuumformning af ABS plader</v>
      </c>
      <c r="F50" s="40"/>
      <c r="G50" s="41"/>
      <c r="H50" s="42"/>
      <c r="I50" s="97">
        <f>'Basic Data'!E50</f>
        <v>5.0000000000000001E-3</v>
      </c>
      <c r="J50" s="97">
        <f>'Basic Data'!F50</f>
        <v>0</v>
      </c>
      <c r="K50" s="43"/>
      <c r="L50" s="44">
        <f t="shared" si="6"/>
        <v>0</v>
      </c>
      <c r="M50" s="44">
        <f t="shared" si="7"/>
        <v>0</v>
      </c>
    </row>
    <row r="51" spans="1:13" ht="12.75" x14ac:dyDescent="0.2">
      <c r="A51" s="152"/>
      <c r="B51" s="60"/>
      <c r="C51" s="15"/>
      <c r="D51" s="39" t="str">
        <f>'Basic Data'!C51</f>
        <v>g emne</v>
      </c>
      <c r="E51" s="96" t="str">
        <f>'Basic Data'!D51</f>
        <v>Sprøjtestøbning, andre plaster</v>
      </c>
      <c r="F51" s="40"/>
      <c r="G51" s="41"/>
      <c r="H51" s="42"/>
      <c r="I51" s="97">
        <f>'Basic Data'!E51</f>
        <v>0.03</v>
      </c>
      <c r="J51" s="97">
        <f>'Basic Data'!F51</f>
        <v>0</v>
      </c>
      <c r="K51" s="43"/>
      <c r="L51" s="44">
        <f t="shared" si="6"/>
        <v>0</v>
      </c>
      <c r="M51" s="44">
        <f t="shared" si="7"/>
        <v>0</v>
      </c>
    </row>
    <row r="52" spans="1:13" ht="12.75" x14ac:dyDescent="0.2">
      <c r="A52" s="152"/>
      <c r="B52" s="60"/>
      <c r="C52" s="15"/>
      <c r="D52" s="39" t="str">
        <f>'Basic Data'!C52</f>
        <v>m2 affedtet</v>
      </c>
      <c r="E52" s="96" t="str">
        <f>'Basic Data'!D52</f>
        <v>Alkalisk affedtning (uden opvarmning)</v>
      </c>
      <c r="F52" s="40"/>
      <c r="G52" s="41"/>
      <c r="H52" s="42"/>
      <c r="I52" s="97">
        <f>'Basic Data'!E52</f>
        <v>6.5</v>
      </c>
      <c r="J52" s="97">
        <f>'Basic Data'!F52</f>
        <v>0</v>
      </c>
      <c r="K52" s="43"/>
      <c r="L52" s="44">
        <f t="shared" si="6"/>
        <v>0</v>
      </c>
      <c r="M52" s="44">
        <f t="shared" si="7"/>
        <v>0</v>
      </c>
    </row>
    <row r="53" spans="1:13" ht="12.75" x14ac:dyDescent="0.2">
      <c r="A53" s="152"/>
      <c r="B53" s="60"/>
      <c r="C53" s="15"/>
      <c r="D53" s="39" t="str">
        <f>'Basic Data'!C53</f>
        <v>g emne</v>
      </c>
      <c r="E53" s="96" t="str">
        <f>'Basic Data'!D53</f>
        <v>Alkalisk affedtning (opvarmning af tunge dele)</v>
      </c>
      <c r="F53" s="40"/>
      <c r="G53" s="41"/>
      <c r="H53" s="42"/>
      <c r="I53" s="97">
        <f>'Basic Data'!E53</f>
        <v>4.6000000000000001E-4</v>
      </c>
      <c r="J53" s="97">
        <f>'Basic Data'!F53</f>
        <v>0</v>
      </c>
      <c r="K53" s="43"/>
      <c r="L53" s="44">
        <f t="shared" si="6"/>
        <v>0</v>
      </c>
      <c r="M53" s="44">
        <f t="shared" si="7"/>
        <v>0</v>
      </c>
    </row>
    <row r="54" spans="1:13" ht="12.75" x14ac:dyDescent="0.2">
      <c r="A54" s="152"/>
      <c r="B54" s="60"/>
      <c r="C54" s="15"/>
      <c r="D54" s="39" t="str">
        <f>'Basic Data'!C54</f>
        <v>m bukning</v>
      </c>
      <c r="E54" s="96" t="str">
        <f>'Basic Data'!D54</f>
        <v>Bukning af metalplade (tykkelse &lt; 1 mm)</v>
      </c>
      <c r="F54" s="40"/>
      <c r="G54" s="41"/>
      <c r="H54" s="42"/>
      <c r="I54" s="97">
        <f>'Basic Data'!E54</f>
        <v>0.2</v>
      </c>
      <c r="J54" s="97">
        <f>'Basic Data'!F54</f>
        <v>0</v>
      </c>
      <c r="K54" s="43"/>
      <c r="L54" s="44">
        <f t="shared" si="6"/>
        <v>0</v>
      </c>
      <c r="M54" s="44">
        <f t="shared" si="7"/>
        <v>0</v>
      </c>
    </row>
    <row r="55" spans="1:13" ht="12.75" x14ac:dyDescent="0.2">
      <c r="A55" s="152"/>
      <c r="B55" s="60"/>
      <c r="C55" s="15"/>
      <c r="D55" s="39" t="str">
        <f>'Basic Data'!C55</f>
        <v>m bukning</v>
      </c>
      <c r="E55" s="96" t="str">
        <f>'Basic Data'!D55</f>
        <v>Bukning af metalplade (tykkelse &gt; 2 mm)</v>
      </c>
      <c r="F55" s="40"/>
      <c r="G55" s="41"/>
      <c r="H55" s="42"/>
      <c r="I55" s="97">
        <f>'Basic Data'!E55</f>
        <v>0.05</v>
      </c>
      <c r="J55" s="97">
        <f>'Basic Data'!F55</f>
        <v>0</v>
      </c>
      <c r="K55" s="43"/>
      <c r="L55" s="44">
        <f t="shared" si="6"/>
        <v>0</v>
      </c>
      <c r="M55" s="44">
        <f t="shared" si="7"/>
        <v>0</v>
      </c>
    </row>
    <row r="56" spans="1:13" ht="12.75" x14ac:dyDescent="0.2">
      <c r="A56" s="152"/>
      <c r="B56" s="60"/>
      <c r="C56" s="15"/>
      <c r="D56" s="39" t="str">
        <f>'Basic Data'!C56</f>
        <v>g emne</v>
      </c>
      <c r="E56" s="96" t="str">
        <f>'Basic Data'!D56</f>
        <v>Støbning af aluminium</v>
      </c>
      <c r="F56" s="40"/>
      <c r="G56" s="41"/>
      <c r="H56" s="42"/>
      <c r="I56" s="97">
        <f>'Basic Data'!E56</f>
        <v>1.7999999999999999E-2</v>
      </c>
      <c r="J56" s="97">
        <f>'Basic Data'!F56</f>
        <v>0</v>
      </c>
      <c r="K56" s="43"/>
      <c r="L56" s="44">
        <f t="shared" si="6"/>
        <v>0</v>
      </c>
      <c r="M56" s="44">
        <f t="shared" si="7"/>
        <v>0</v>
      </c>
    </row>
    <row r="57" spans="1:13" ht="12.75" x14ac:dyDescent="0.2">
      <c r="A57" s="152"/>
      <c r="B57" s="60"/>
      <c r="C57" s="15"/>
      <c r="D57" s="39" t="str">
        <f>'Basic Data'!C57</f>
        <v>m snitflade</v>
      </c>
      <c r="E57" s="96" t="str">
        <f>'Basic Data'!D57</f>
        <v>Stansning i plade (tykkelse &gt;2mm)</v>
      </c>
      <c r="F57" s="40"/>
      <c r="G57" s="41"/>
      <c r="H57" s="42"/>
      <c r="I57" s="97">
        <f>'Basic Data'!E57</f>
        <v>6</v>
      </c>
      <c r="J57" s="97">
        <f>'Basic Data'!F57</f>
        <v>0</v>
      </c>
      <c r="K57" s="43"/>
      <c r="L57" s="44">
        <f t="shared" si="6"/>
        <v>0</v>
      </c>
      <c r="M57" s="44">
        <f t="shared" si="7"/>
        <v>0</v>
      </c>
    </row>
    <row r="58" spans="1:13" ht="12.75" x14ac:dyDescent="0.2">
      <c r="A58" s="152"/>
      <c r="B58" s="60"/>
      <c r="C58" s="15"/>
      <c r="D58" s="39" t="str">
        <f>'Basic Data'!C58</f>
        <v>m snitflade</v>
      </c>
      <c r="E58" s="96" t="str">
        <f>'Basic Data'!D58</f>
        <v>Stansning i plade (tykkelse 1-2 mm)</v>
      </c>
      <c r="F58" s="40"/>
      <c r="G58" s="41"/>
      <c r="H58" s="42"/>
      <c r="I58" s="97">
        <f>'Basic Data'!E58</f>
        <v>1.2</v>
      </c>
      <c r="J58" s="97">
        <f>'Basic Data'!F58</f>
        <v>0</v>
      </c>
      <c r="K58" s="43"/>
      <c r="L58" s="44">
        <f t="shared" si="6"/>
        <v>0</v>
      </c>
      <c r="M58" s="44">
        <f t="shared" si="7"/>
        <v>0</v>
      </c>
    </row>
    <row r="59" spans="1:13" ht="12.75" x14ac:dyDescent="0.2">
      <c r="A59" s="152"/>
      <c r="B59" s="60"/>
      <c r="C59" s="15"/>
      <c r="D59" s="39" t="str">
        <f>'Basic Data'!C59</f>
        <v>g emne</v>
      </c>
      <c r="E59" s="96" t="str">
        <f>'Basic Data'!D59</f>
        <v>Pladepresning (tykkelse 1-2 mm), stor deformation</v>
      </c>
      <c r="F59" s="40"/>
      <c r="G59" s="41"/>
      <c r="H59" s="42"/>
      <c r="I59" s="97">
        <f>'Basic Data'!E59</f>
        <v>1.1299999999999999E-2</v>
      </c>
      <c r="J59" s="97">
        <f>'Basic Data'!F59</f>
        <v>0</v>
      </c>
      <c r="K59" s="43"/>
      <c r="L59" s="44">
        <f t="shared" si="6"/>
        <v>0</v>
      </c>
      <c r="M59" s="44">
        <f t="shared" si="7"/>
        <v>0</v>
      </c>
    </row>
    <row r="60" spans="1:13" ht="12.75" x14ac:dyDescent="0.2">
      <c r="A60" s="152"/>
      <c r="B60" s="60"/>
      <c r="C60" s="15"/>
      <c r="D60" s="39" t="str">
        <f>'Basic Data'!C60</f>
        <v>g emne</v>
      </c>
      <c r="E60" s="96" t="str">
        <f>'Basic Data'!D60</f>
        <v>Pladepresning (tykkelse 1-2 mm), lille deformation</v>
      </c>
      <c r="F60" s="40"/>
      <c r="G60" s="41"/>
      <c r="H60" s="42"/>
      <c r="I60" s="97">
        <f>'Basic Data'!E60</f>
        <v>5.0000000000000001E-3</v>
      </c>
      <c r="J60" s="97">
        <f>'Basic Data'!F60</f>
        <v>0</v>
      </c>
      <c r="K60" s="43"/>
      <c r="L60" s="44">
        <f t="shared" si="6"/>
        <v>0</v>
      </c>
      <c r="M60" s="44">
        <f t="shared" si="7"/>
        <v>0</v>
      </c>
    </row>
    <row r="61" spans="1:13" ht="12.75" x14ac:dyDescent="0.2">
      <c r="A61" s="152"/>
      <c r="B61" s="60"/>
      <c r="C61" s="15"/>
      <c r="D61" s="39" t="str">
        <f>'Basic Data'!C61</f>
        <v>g emne</v>
      </c>
      <c r="E61" s="96" t="str">
        <f>'Basic Data'!D61</f>
        <v>Dreje og fræse aluminium</v>
      </c>
      <c r="F61" s="40"/>
      <c r="G61" s="41"/>
      <c r="H61" s="42"/>
      <c r="I61" s="97">
        <f>'Basic Data'!E61</f>
        <v>0.03</v>
      </c>
      <c r="J61" s="97">
        <f>'Basic Data'!F61</f>
        <v>0</v>
      </c>
      <c r="K61" s="43"/>
      <c r="L61" s="44">
        <f t="shared" si="6"/>
        <v>0</v>
      </c>
      <c r="M61" s="44">
        <f t="shared" si="7"/>
        <v>0</v>
      </c>
    </row>
    <row r="62" spans="1:13" ht="12.75" x14ac:dyDescent="0.2">
      <c r="A62" s="152"/>
      <c r="B62" s="60"/>
      <c r="C62" s="15"/>
      <c r="D62" s="39" t="str">
        <f>'Basic Data'!C62</f>
        <v>m svejsesøm</v>
      </c>
      <c r="E62" s="96" t="str">
        <f>'Basic Data'!D62</f>
        <v>Svejsning</v>
      </c>
      <c r="F62" s="40"/>
      <c r="G62" s="41"/>
      <c r="H62" s="42"/>
      <c r="I62" s="97">
        <f>'Basic Data'!E62</f>
        <v>0.7</v>
      </c>
      <c r="J62" s="97">
        <f>'Basic Data'!F62</f>
        <v>0</v>
      </c>
      <c r="K62" s="43"/>
      <c r="L62" s="44">
        <f t="shared" si="6"/>
        <v>0</v>
      </c>
      <c r="M62" s="44">
        <f t="shared" si="7"/>
        <v>0</v>
      </c>
    </row>
    <row r="63" spans="1:13" ht="12.75" x14ac:dyDescent="0.2">
      <c r="A63" s="152"/>
      <c r="B63" s="60"/>
      <c r="C63" s="15"/>
      <c r="D63" s="39" t="str">
        <f>'Basic Data'!C63</f>
        <v>kWh</v>
      </c>
      <c r="E63" s="96" t="str">
        <f>'Basic Data'!D63</f>
        <v xml:space="preserve">Dansk elektricitet (1992) </v>
      </c>
      <c r="F63" s="40"/>
      <c r="G63" s="41"/>
      <c r="H63" s="42"/>
      <c r="I63" s="97">
        <f>'Basic Data'!E63</f>
        <v>10.7</v>
      </c>
      <c r="J63" s="97">
        <f>'Basic Data'!F63</f>
        <v>0</v>
      </c>
      <c r="K63" s="43"/>
      <c r="L63" s="44">
        <f t="shared" si="6"/>
        <v>0</v>
      </c>
      <c r="M63" s="44">
        <f t="shared" si="7"/>
        <v>0</v>
      </c>
    </row>
    <row r="64" spans="1:13" ht="12.75" x14ac:dyDescent="0.2">
      <c r="A64" s="152"/>
      <c r="B64" s="60"/>
      <c r="C64" s="15"/>
      <c r="D64" s="39" t="str">
        <f>'Basic Data'!C64</f>
        <v>kWh</v>
      </c>
      <c r="E64" s="96" t="str">
        <f>'Basic Data'!D64</f>
        <v>EU elektricitet (1994)</v>
      </c>
      <c r="F64" s="40"/>
      <c r="G64" s="41"/>
      <c r="H64" s="42"/>
      <c r="I64" s="97">
        <f>'Basic Data'!E64</f>
        <v>11.8</v>
      </c>
      <c r="J64" s="97">
        <f>'Basic Data'!F64</f>
        <v>0</v>
      </c>
      <c r="K64" s="43"/>
      <c r="L64" s="44">
        <f t="shared" si="6"/>
        <v>0</v>
      </c>
      <c r="M64" s="44">
        <f t="shared" si="7"/>
        <v>0</v>
      </c>
    </row>
    <row r="65" spans="1:13" ht="12.75" x14ac:dyDescent="0.2">
      <c r="A65" s="152"/>
      <c r="B65" s="60"/>
      <c r="C65" s="15"/>
      <c r="D65" s="39" t="str">
        <f>'Basic Data'!C65</f>
        <v>kg fuelolie</v>
      </c>
      <c r="E65" s="96" t="str">
        <f>'Basic Data'!D65</f>
        <v>Fuelolie, forbrænding af, 1-100 MW</v>
      </c>
      <c r="F65" s="40"/>
      <c r="G65" s="41"/>
      <c r="H65" s="42"/>
      <c r="I65" s="97">
        <f>'Basic Data'!E65</f>
        <v>47.2</v>
      </c>
      <c r="J65" s="97">
        <f>'Basic Data'!F65</f>
        <v>0</v>
      </c>
      <c r="K65" s="43"/>
      <c r="L65" s="44">
        <f t="shared" si="6"/>
        <v>0</v>
      </c>
      <c r="M65" s="44">
        <f t="shared" si="7"/>
        <v>0</v>
      </c>
    </row>
    <row r="66" spans="1:13" ht="12.75" x14ac:dyDescent="0.2">
      <c r="A66" s="152"/>
      <c r="B66" s="60"/>
      <c r="C66" s="15"/>
      <c r="D66" s="39" t="str">
        <f>'Basic Data'!C66</f>
        <v>kg naturgas</v>
      </c>
      <c r="E66" s="96" t="str">
        <f>'Basic Data'!D66</f>
        <v>Naturgas, forbrænding af, 1-50 MW</v>
      </c>
      <c r="F66" s="40"/>
      <c r="G66" s="41"/>
      <c r="H66" s="42"/>
      <c r="I66" s="97">
        <f>'Basic Data'!E66</f>
        <v>53.5</v>
      </c>
      <c r="J66" s="97">
        <f>'Basic Data'!F66</f>
        <v>0</v>
      </c>
      <c r="K66" s="43"/>
      <c r="L66" s="44">
        <f t="shared" ref="L66:L72" si="8">+C66*I66</f>
        <v>0</v>
      </c>
      <c r="M66" s="44">
        <f t="shared" ref="M66:M72" si="9">+C66*J66</f>
        <v>0</v>
      </c>
    </row>
    <row r="67" spans="1:13" ht="12.75" x14ac:dyDescent="0.2">
      <c r="A67" s="152"/>
      <c r="B67" s="60"/>
      <c r="C67" s="15"/>
      <c r="D67" s="39" t="str">
        <f>'Basic Data'!C67</f>
        <v>MJ</v>
      </c>
      <c r="E67" s="96" t="str">
        <f>'Basic Data'!D67</f>
        <v>Primær energi, uspecificeret</v>
      </c>
      <c r="F67" s="40"/>
      <c r="G67" s="41"/>
      <c r="H67" s="42"/>
      <c r="I67" s="97">
        <f>'Basic Data'!E67</f>
        <v>1</v>
      </c>
      <c r="J67" s="97">
        <f>'Basic Data'!F67</f>
        <v>0</v>
      </c>
      <c r="K67" s="43"/>
      <c r="L67" s="44">
        <f t="shared" si="8"/>
        <v>0</v>
      </c>
      <c r="M67" s="44">
        <f t="shared" si="9"/>
        <v>0</v>
      </c>
    </row>
    <row r="68" spans="1:13" ht="24.95" customHeight="1" x14ac:dyDescent="0.25">
      <c r="A68" s="144"/>
      <c r="B68" s="47"/>
      <c r="C68" s="44"/>
      <c r="D68" s="48"/>
      <c r="E68" s="49" t="str">
        <f>CONCATENATE("Total ",E42)</f>
        <v>Total Produktionsprocesser</v>
      </c>
      <c r="F68" s="28"/>
      <c r="G68" s="28"/>
      <c r="H68" s="28"/>
      <c r="I68" s="50"/>
      <c r="J68" s="51"/>
      <c r="K68" s="52"/>
      <c r="L68" s="53">
        <f>SUM(L43:L67)</f>
        <v>0</v>
      </c>
      <c r="M68" s="53">
        <f>SUM(M43:M67)</f>
        <v>0</v>
      </c>
    </row>
    <row r="69" spans="1:13" ht="39" customHeight="1" x14ac:dyDescent="0.2">
      <c r="A69" s="148" t="s">
        <v>84</v>
      </c>
      <c r="B69" s="140"/>
      <c r="C69" s="140"/>
      <c r="D69" s="141"/>
      <c r="E69" s="63" t="s">
        <v>75</v>
      </c>
      <c r="F69" s="55"/>
      <c r="G69" s="56"/>
      <c r="H69" s="57"/>
      <c r="I69" s="59"/>
      <c r="J69" s="59"/>
      <c r="K69" s="43"/>
      <c r="L69" s="43"/>
      <c r="M69" s="43"/>
    </row>
    <row r="70" spans="1:13" ht="12.75" x14ac:dyDescent="0.2">
      <c r="A70" s="117"/>
      <c r="B70" s="60"/>
      <c r="C70" s="15"/>
      <c r="D70" s="39" t="str">
        <f>'Basic Data'!C70</f>
        <v>kgkm</v>
      </c>
      <c r="E70" s="96" t="str">
        <f>'Basic Data'!D70</f>
        <v>Containerboat</v>
      </c>
      <c r="F70" s="40"/>
      <c r="G70" s="41"/>
      <c r="H70" s="42"/>
      <c r="I70" s="97">
        <f>'Basic Data'!E70</f>
        <v>1E-3</v>
      </c>
      <c r="J70" s="97">
        <f>'Basic Data'!F70</f>
        <v>0</v>
      </c>
      <c r="K70" s="43"/>
      <c r="L70" s="44">
        <f t="shared" si="8"/>
        <v>0</v>
      </c>
      <c r="M70" s="44">
        <f t="shared" si="9"/>
        <v>0</v>
      </c>
    </row>
    <row r="71" spans="1:13" ht="12.75" x14ac:dyDescent="0.2">
      <c r="A71" s="114"/>
      <c r="B71" s="60"/>
      <c r="C71" s="15"/>
      <c r="D71" s="39" t="str">
        <f>'Basic Data'!C71</f>
        <v>kgkm</v>
      </c>
      <c r="E71" s="96" t="str">
        <f>'Basic Data'!D71</f>
        <v>Tog, diesel</v>
      </c>
      <c r="F71" s="40"/>
      <c r="G71" s="41"/>
      <c r="H71" s="42"/>
      <c r="I71" s="97">
        <f>'Basic Data'!E71</f>
        <v>8.0000000000000004E-4</v>
      </c>
      <c r="J71" s="97">
        <f>'Basic Data'!F71</f>
        <v>0</v>
      </c>
      <c r="K71" s="43"/>
      <c r="L71" s="44">
        <f t="shared" si="8"/>
        <v>0</v>
      </c>
      <c r="M71" s="44">
        <f t="shared" si="9"/>
        <v>0</v>
      </c>
    </row>
    <row r="72" spans="1:13" ht="12.75" x14ac:dyDescent="0.2">
      <c r="A72" s="114"/>
      <c r="B72" s="60"/>
      <c r="C72" s="15"/>
      <c r="D72" s="39" t="str">
        <f>'Basic Data'!C72</f>
        <v>kgkm</v>
      </c>
      <c r="E72" s="96" t="str">
        <f>'Basic Data'!D72</f>
        <v>Lastbil, &gt; 16 ton, diesel, motorvej</v>
      </c>
      <c r="F72" s="40"/>
      <c r="G72" s="41"/>
      <c r="H72" s="42"/>
      <c r="I72" s="97">
        <f>'Basic Data'!E72</f>
        <v>5.0000000000000001E-3</v>
      </c>
      <c r="J72" s="97">
        <f>'Basic Data'!F72</f>
        <v>0</v>
      </c>
      <c r="K72" s="43"/>
      <c r="L72" s="44">
        <f t="shared" si="8"/>
        <v>0</v>
      </c>
      <c r="M72" s="44">
        <f t="shared" si="9"/>
        <v>0</v>
      </c>
    </row>
    <row r="73" spans="1:13" ht="12.75" x14ac:dyDescent="0.2">
      <c r="A73" s="114"/>
      <c r="B73" s="60"/>
      <c r="C73" s="15"/>
      <c r="D73" s="39" t="str">
        <f>'Basic Data'!C73</f>
        <v>g emne</v>
      </c>
      <c r="E73" s="96" t="str">
        <f>'Basic Data'!D73</f>
        <v>Flytransport, start og landing</v>
      </c>
      <c r="F73" s="40"/>
      <c r="G73" s="41"/>
      <c r="H73" s="42"/>
      <c r="I73" s="97">
        <f>'Basic Data'!E73</f>
        <v>3.3500000000000001E-3</v>
      </c>
      <c r="J73" s="97">
        <f>'Basic Data'!F73</f>
        <v>0</v>
      </c>
      <c r="K73" s="52"/>
      <c r="L73" s="44">
        <f>+C73*I73</f>
        <v>0</v>
      </c>
      <c r="M73" s="44">
        <f>+C73*J73</f>
        <v>0</v>
      </c>
    </row>
    <row r="74" spans="1:13" ht="12.75" x14ac:dyDescent="0.2">
      <c r="A74" s="114"/>
      <c r="B74" s="60"/>
      <c r="C74" s="15"/>
      <c r="D74" s="39" t="str">
        <f>'Basic Data'!C74</f>
        <v>kgkm</v>
      </c>
      <c r="E74" s="96" t="str">
        <f>'Basic Data'!D74</f>
        <v>Flytransport, flyvning</v>
      </c>
      <c r="F74" s="40"/>
      <c r="G74" s="41"/>
      <c r="H74" s="42"/>
      <c r="I74" s="97">
        <f>'Basic Data'!E74</f>
        <v>1.2E-2</v>
      </c>
      <c r="J74" s="97">
        <f>'Basic Data'!F74</f>
        <v>0</v>
      </c>
      <c r="K74" s="52"/>
      <c r="L74" s="44">
        <f>+C74*I74</f>
        <v>0</v>
      </c>
      <c r="M74" s="44">
        <f>+C74*J74</f>
        <v>0</v>
      </c>
    </row>
    <row r="75" spans="1:13" ht="24.95" customHeight="1" x14ac:dyDescent="0.25">
      <c r="A75" s="118"/>
      <c r="B75" s="47"/>
      <c r="C75" s="44"/>
      <c r="D75" s="48"/>
      <c r="E75" s="49" t="str">
        <f>CONCATENATE("Total ",E69)</f>
        <v>Total Transport</v>
      </c>
      <c r="F75" s="28"/>
      <c r="G75" s="28"/>
      <c r="H75" s="28"/>
      <c r="I75" s="50"/>
      <c r="J75" s="51"/>
      <c r="K75" s="52"/>
      <c r="L75" s="53">
        <f>SUM(L70:L74)</f>
        <v>0</v>
      </c>
      <c r="M75" s="53">
        <f>SUM(M70:M74)</f>
        <v>0</v>
      </c>
    </row>
    <row r="76" spans="1:13" ht="39" customHeight="1" x14ac:dyDescent="0.2">
      <c r="A76" s="148" t="s">
        <v>15</v>
      </c>
      <c r="B76" s="140"/>
      <c r="C76" s="140"/>
      <c r="D76" s="141"/>
      <c r="E76" s="63" t="s">
        <v>16</v>
      </c>
      <c r="F76" s="55"/>
      <c r="G76" s="56"/>
      <c r="H76" s="57"/>
      <c r="I76" s="59"/>
      <c r="J76" s="59"/>
      <c r="K76" s="43"/>
      <c r="L76" s="43"/>
      <c r="M76" s="43"/>
    </row>
    <row r="77" spans="1:13" ht="12.75" customHeight="1" x14ac:dyDescent="0.2">
      <c r="A77" s="64"/>
      <c r="B77" s="115"/>
      <c r="C77" s="14"/>
      <c r="D77" s="39" t="str">
        <f>'Basic Data'!C77</f>
        <v>kWh</v>
      </c>
      <c r="E77" s="119" t="str">
        <f>'Basic Data'!D77</f>
        <v xml:space="preserve">Dansk elektricitet (1992) </v>
      </c>
      <c r="F77" s="40"/>
      <c r="G77" s="41"/>
      <c r="H77" s="42"/>
      <c r="I77" s="97">
        <f>'Basic Data'!E77</f>
        <v>10.7</v>
      </c>
      <c r="J77" s="97">
        <f>'Basic Data'!F77</f>
        <v>0</v>
      </c>
      <c r="K77" s="43"/>
      <c r="L77" s="44">
        <f>+C77*I77</f>
        <v>0</v>
      </c>
      <c r="M77" s="44">
        <f>+C77*J77</f>
        <v>0</v>
      </c>
    </row>
    <row r="78" spans="1:13" ht="12.75" customHeight="1" x14ac:dyDescent="0.2">
      <c r="A78" s="64"/>
      <c r="B78" s="116"/>
      <c r="C78" s="15"/>
      <c r="D78" s="39" t="str">
        <f>'Basic Data'!C78</f>
        <v>kWh</v>
      </c>
      <c r="E78" s="119" t="str">
        <f>'Basic Data'!D78</f>
        <v>EU elektricitet (1994)</v>
      </c>
      <c r="F78" s="40"/>
      <c r="G78" s="41"/>
      <c r="H78" s="42"/>
      <c r="I78" s="97">
        <f>'Basic Data'!E78</f>
        <v>11.8</v>
      </c>
      <c r="J78" s="97">
        <f>'Basic Data'!F78</f>
        <v>0</v>
      </c>
      <c r="K78" s="43"/>
      <c r="L78" s="44">
        <f>+C78*I78</f>
        <v>0</v>
      </c>
      <c r="M78" s="44">
        <f>+C78*J78</f>
        <v>0</v>
      </c>
    </row>
    <row r="79" spans="1:13" ht="12.75" customHeight="1" x14ac:dyDescent="0.2">
      <c r="A79" s="64"/>
      <c r="B79" s="116"/>
      <c r="C79" s="15"/>
      <c r="D79" s="39" t="str">
        <f>'Basic Data'!C79</f>
        <v>kg fuelolie</v>
      </c>
      <c r="E79" s="119" t="str">
        <f>'Basic Data'!D79</f>
        <v>Fuelolie, forbrænding af, 1-100 MW</v>
      </c>
      <c r="F79" s="40"/>
      <c r="G79" s="41"/>
      <c r="H79" s="42"/>
      <c r="I79" s="97">
        <f>'Basic Data'!E79</f>
        <v>47.2</v>
      </c>
      <c r="J79" s="97">
        <f>'Basic Data'!F79</f>
        <v>0</v>
      </c>
      <c r="K79" s="43"/>
      <c r="L79" s="44">
        <f>+C79*I79</f>
        <v>0</v>
      </c>
      <c r="M79" s="44">
        <f>+C79*J79</f>
        <v>0</v>
      </c>
    </row>
    <row r="80" spans="1:13" ht="12.75" customHeight="1" x14ac:dyDescent="0.2">
      <c r="A80" s="64"/>
      <c r="B80" s="116"/>
      <c r="C80" s="15"/>
      <c r="D80" s="39" t="str">
        <f>'Basic Data'!C80</f>
        <v>kg naturgas</v>
      </c>
      <c r="E80" s="119" t="str">
        <f>'Basic Data'!D80</f>
        <v>Naturgas, forbrænding af, 1-50 MW</v>
      </c>
      <c r="F80" s="40"/>
      <c r="G80" s="41"/>
      <c r="H80" s="42"/>
      <c r="I80" s="97">
        <f>'Basic Data'!E80</f>
        <v>53.5</v>
      </c>
      <c r="J80" s="97">
        <f>'Basic Data'!F80</f>
        <v>0</v>
      </c>
      <c r="K80" s="43"/>
      <c r="L80" s="44">
        <f>+C80*I80</f>
        <v>0</v>
      </c>
      <c r="M80" s="44">
        <f>+C80*J80</f>
        <v>0</v>
      </c>
    </row>
    <row r="81" spans="1:13" ht="12.75" customHeight="1" x14ac:dyDescent="0.2">
      <c r="A81" s="64"/>
      <c r="B81" s="116"/>
      <c r="C81" s="15"/>
      <c r="D81" s="39" t="str">
        <f>'Basic Data'!C81</f>
        <v>MJ</v>
      </c>
      <c r="E81" s="119" t="str">
        <f>'Basic Data'!D81</f>
        <v>Primær energi, uspecificeret</v>
      </c>
      <c r="F81" s="40"/>
      <c r="G81" s="41"/>
      <c r="H81" s="42"/>
      <c r="I81" s="97">
        <f>'Basic Data'!E81</f>
        <v>1</v>
      </c>
      <c r="J81" s="97">
        <f>'Basic Data'!F81</f>
        <v>0</v>
      </c>
      <c r="K81" s="43"/>
      <c r="L81" s="44">
        <f>+C81*I81</f>
        <v>0</v>
      </c>
      <c r="M81" s="44">
        <f>+C81*J81</f>
        <v>0</v>
      </c>
    </row>
    <row r="82" spans="1:13" s="90" customFormat="1" ht="24.95" customHeight="1" x14ac:dyDescent="0.25">
      <c r="A82" s="83"/>
      <c r="B82" s="116"/>
      <c r="C82" s="84"/>
      <c r="D82" s="85"/>
      <c r="E82" s="49" t="str">
        <f>CONCATENATE("Total ",E76)</f>
        <v>Total Energiforbrug</v>
      </c>
      <c r="F82" s="86"/>
      <c r="G82" s="86"/>
      <c r="H82" s="86"/>
      <c r="I82" s="87"/>
      <c r="J82" s="88"/>
      <c r="K82" s="89"/>
      <c r="L82" s="53">
        <f>SUM(L77:L81)</f>
        <v>0</v>
      </c>
      <c r="M82" s="53">
        <f>SUM(M77:M81)</f>
        <v>0</v>
      </c>
    </row>
    <row r="83" spans="1:13" ht="39" customHeight="1" x14ac:dyDescent="0.2">
      <c r="A83" s="138" t="s">
        <v>126</v>
      </c>
      <c r="B83" s="139"/>
      <c r="C83" s="140"/>
      <c r="D83" s="141"/>
      <c r="E83" s="68" t="s">
        <v>88</v>
      </c>
      <c r="F83" s="69"/>
      <c r="G83" s="70"/>
      <c r="H83" s="52"/>
      <c r="I83" s="71" t="s">
        <v>85</v>
      </c>
      <c r="J83" s="72" t="s">
        <v>86</v>
      </c>
      <c r="K83" s="43"/>
      <c r="L83" s="43"/>
      <c r="M83" s="43"/>
    </row>
    <row r="84" spans="1:13" ht="12.75" customHeight="1" x14ac:dyDescent="0.2">
      <c r="A84" s="45"/>
      <c r="B84" s="46"/>
      <c r="C84" s="120">
        <f>C6</f>
        <v>0</v>
      </c>
      <c r="D84" s="39" t="str">
        <f>'Basic Data'!C84</f>
        <v>g</v>
      </c>
      <c r="E84" s="96" t="str">
        <f>'Basic Data'!D84</f>
        <v>ABS (bortskaffes ved forbrænding)</v>
      </c>
      <c r="F84" s="98">
        <v>0.98</v>
      </c>
      <c r="G84" s="98">
        <v>0</v>
      </c>
      <c r="H84" s="98">
        <v>0.8</v>
      </c>
      <c r="I84" s="44">
        <f>-F84*G84*'Basic Data'!E84+G84*'Basic Data'!G84-F84*H84*'Basic Data'!H84</f>
        <v>-3.1359999999999999E-2</v>
      </c>
      <c r="J84" s="44">
        <f>-F84*G84*'Basic Data'!F84</f>
        <v>0</v>
      </c>
      <c r="K84" s="43"/>
      <c r="L84" s="44">
        <f t="shared" ref="L84:L111" si="10">+C84*I84</f>
        <v>0</v>
      </c>
      <c r="M84" s="44">
        <f t="shared" ref="M84:M111" si="11">+C84*J84</f>
        <v>0</v>
      </c>
    </row>
    <row r="85" spans="1:13" ht="12.75" customHeight="1" x14ac:dyDescent="0.2">
      <c r="A85" s="45"/>
      <c r="B85" s="46"/>
      <c r="C85" s="120"/>
      <c r="D85" s="39" t="str">
        <f>'Basic Data'!C85</f>
        <v>g</v>
      </c>
      <c r="E85" s="96" t="str">
        <f>'Basic Data'!D85</f>
        <v>ABS (genvindes)</v>
      </c>
      <c r="F85" s="98">
        <v>0.98</v>
      </c>
      <c r="G85" s="98">
        <v>0.8</v>
      </c>
      <c r="H85" s="98">
        <v>0</v>
      </c>
      <c r="I85" s="44">
        <f>-F85*G85*'Basic Data'!E85+G85*'Basic Data'!G85-F85*H85*'Basic Data'!H85</f>
        <v>-7.128000000000001E-2</v>
      </c>
      <c r="J85" s="44">
        <f>-F85*G85*'Basic Data'!F85</f>
        <v>-3.1360000000000005E-5</v>
      </c>
      <c r="K85" s="43"/>
      <c r="L85" s="44">
        <f t="shared" si="10"/>
        <v>0</v>
      </c>
      <c r="M85" s="44">
        <f t="shared" si="11"/>
        <v>0</v>
      </c>
    </row>
    <row r="86" spans="1:13" ht="12.75" customHeight="1" x14ac:dyDescent="0.2">
      <c r="A86" s="45"/>
      <c r="B86" s="46"/>
      <c r="C86" s="120">
        <f>C7</f>
        <v>0</v>
      </c>
      <c r="D86" s="39" t="str">
        <f>'Basic Data'!C86</f>
        <v>g</v>
      </c>
      <c r="E86" s="96" t="str">
        <f>'Basic Data'!D86</f>
        <v>EPS, ekspanderet polystyren (bortskaffes ved forbrænding)</v>
      </c>
      <c r="F86" s="98">
        <v>0.98</v>
      </c>
      <c r="G86" s="98">
        <v>0</v>
      </c>
      <c r="H86" s="98">
        <v>0.8</v>
      </c>
      <c r="I86" s="44">
        <f>-F86*G86*'Basic Data'!E86+G86*'Basic Data'!G86-F86*H86*'Basic Data'!H86</f>
        <v>-3.7631999999999999E-2</v>
      </c>
      <c r="J86" s="44">
        <f>-F86*G86*'Basic Data'!F86</f>
        <v>0</v>
      </c>
      <c r="K86" s="43"/>
      <c r="L86" s="44">
        <f t="shared" si="10"/>
        <v>0</v>
      </c>
      <c r="M86" s="44">
        <f t="shared" si="11"/>
        <v>0</v>
      </c>
    </row>
    <row r="87" spans="1:13" ht="12.75" customHeight="1" x14ac:dyDescent="0.2">
      <c r="A87" s="45"/>
      <c r="B87" s="46"/>
      <c r="C87" s="120"/>
      <c r="D87" s="39" t="str">
        <f>'Basic Data'!C87</f>
        <v>g</v>
      </c>
      <c r="E87" s="96" t="str">
        <f>'Basic Data'!D87</f>
        <v>EPS, ekspanderet polystyren (genvindes)</v>
      </c>
      <c r="F87" s="98">
        <v>0.98</v>
      </c>
      <c r="G87" s="98">
        <v>0.8</v>
      </c>
      <c r="H87" s="98">
        <v>0</v>
      </c>
      <c r="I87" s="44">
        <f>-F87*G87*'Basic Data'!E87+G87*'Basic Data'!G87-F87*H87*'Basic Data'!H87</f>
        <v>-9.6368000000000009E-2</v>
      </c>
      <c r="J87" s="44">
        <f>-F87*G87*'Basic Data'!F87</f>
        <v>-3.1360000000000005E-5</v>
      </c>
      <c r="K87" s="43"/>
      <c r="L87" s="44">
        <f t="shared" si="10"/>
        <v>0</v>
      </c>
      <c r="M87" s="44">
        <f t="shared" si="11"/>
        <v>0</v>
      </c>
    </row>
    <row r="88" spans="1:13" ht="12.75" customHeight="1" x14ac:dyDescent="0.2">
      <c r="A88" s="45"/>
      <c r="B88" s="46"/>
      <c r="C88" s="120">
        <f>C8</f>
        <v>0</v>
      </c>
      <c r="D88" s="39" t="str">
        <f>'Basic Data'!C88</f>
        <v>g</v>
      </c>
      <c r="E88" s="96" t="str">
        <f>'Basic Data'!D88</f>
        <v>PA, polyamid (bortskaffes ved forbrænding)</v>
      </c>
      <c r="F88" s="98">
        <v>0.98</v>
      </c>
      <c r="G88" s="98">
        <v>0</v>
      </c>
      <c r="H88" s="98">
        <v>0.8</v>
      </c>
      <c r="I88" s="44">
        <f>-F88*G88*'Basic Data'!E88+G88*'Basic Data'!G88-F88*H88*'Basic Data'!H88</f>
        <v>-2.3519999999999999E-2</v>
      </c>
      <c r="J88" s="44">
        <f>-F88*G88*'Basic Data'!F88</f>
        <v>0</v>
      </c>
      <c r="K88" s="43"/>
      <c r="L88" s="44">
        <f>+C88*I88</f>
        <v>0</v>
      </c>
      <c r="M88" s="44">
        <f>+C88*J88</f>
        <v>0</v>
      </c>
    </row>
    <row r="89" spans="1:13" ht="12.75" customHeight="1" x14ac:dyDescent="0.2">
      <c r="A89" s="45"/>
      <c r="B89" s="46"/>
      <c r="C89" s="120"/>
      <c r="D89" s="39" t="str">
        <f>'Basic Data'!C89</f>
        <v>g</v>
      </c>
      <c r="E89" s="96" t="str">
        <f>'Basic Data'!D89</f>
        <v>PA, polyamid (genvindes)</v>
      </c>
      <c r="F89" s="98">
        <v>0.98</v>
      </c>
      <c r="G89" s="98">
        <v>0.8</v>
      </c>
      <c r="H89" s="98">
        <v>0</v>
      </c>
      <c r="I89" s="44">
        <f>-F89*G89*'Basic Data'!E89+G89*'Basic Data'!G89-F89*H89*'Basic Data'!H89</f>
        <v>-0.10656000000000002</v>
      </c>
      <c r="J89" s="44">
        <f>-F89*G89*'Basic Data'!F89</f>
        <v>-3.1360000000000005E-5</v>
      </c>
      <c r="K89" s="43"/>
      <c r="L89" s="44">
        <f>+C89*I89</f>
        <v>0</v>
      </c>
      <c r="M89" s="44">
        <f>+C89*J89</f>
        <v>0</v>
      </c>
    </row>
    <row r="90" spans="1:13" ht="12.75" customHeight="1" x14ac:dyDescent="0.2">
      <c r="A90" s="45"/>
      <c r="B90" s="46"/>
      <c r="C90" s="120">
        <f>C9</f>
        <v>0</v>
      </c>
      <c r="D90" s="39" t="str">
        <f>'Basic Data'!C90</f>
        <v>g</v>
      </c>
      <c r="E90" s="96" t="str">
        <f>'Basic Data'!D90</f>
        <v>PC, polykarbonat (bortskaffes ved forbrænding)</v>
      </c>
      <c r="F90" s="98">
        <v>0.98</v>
      </c>
      <c r="G90" s="98">
        <v>0</v>
      </c>
      <c r="H90" s="98">
        <v>0.8</v>
      </c>
      <c r="I90" s="44">
        <f>-F90*G90*'Basic Data'!E90+G90*'Basic Data'!G90-F90*H90*'Basic Data'!H90</f>
        <v>-2.3519999999999999E-2</v>
      </c>
      <c r="J90" s="44">
        <f>-F90*G90*'Basic Data'!F90</f>
        <v>0</v>
      </c>
      <c r="K90" s="43"/>
      <c r="L90" s="44">
        <f t="shared" si="10"/>
        <v>0</v>
      </c>
      <c r="M90" s="44">
        <f t="shared" si="11"/>
        <v>0</v>
      </c>
    </row>
    <row r="91" spans="1:13" ht="12.75" customHeight="1" x14ac:dyDescent="0.2">
      <c r="A91" s="45"/>
      <c r="B91" s="46"/>
      <c r="C91" s="120"/>
      <c r="D91" s="39" t="str">
        <f>'Basic Data'!C91</f>
        <v>g</v>
      </c>
      <c r="E91" s="96" t="str">
        <f>'Basic Data'!D91</f>
        <v>PC, polykarbonat (genvindes)</v>
      </c>
      <c r="F91" s="98">
        <v>0.98</v>
      </c>
      <c r="G91" s="98">
        <v>0.8</v>
      </c>
      <c r="H91" s="98">
        <v>0</v>
      </c>
      <c r="I91" s="44">
        <f>-F91*G91*'Basic Data'!E91+G91*'Basic Data'!G91-F91*H91*'Basic Data'!H91</f>
        <v>-8.696000000000001E-2</v>
      </c>
      <c r="J91" s="44">
        <f>-F91*G91*'Basic Data'!F91</f>
        <v>-3.1360000000000005E-5</v>
      </c>
      <c r="K91" s="43"/>
      <c r="L91" s="44">
        <f t="shared" si="10"/>
        <v>0</v>
      </c>
      <c r="M91" s="44">
        <f t="shared" si="11"/>
        <v>0</v>
      </c>
    </row>
    <row r="92" spans="1:13" ht="12.75" customHeight="1" x14ac:dyDescent="0.2">
      <c r="A92" s="45"/>
      <c r="B92" s="46"/>
      <c r="C92" s="120">
        <f>C10</f>
        <v>0</v>
      </c>
      <c r="D92" s="39" t="str">
        <f>'Basic Data'!C92</f>
        <v>g</v>
      </c>
      <c r="E92" s="96" t="str">
        <f>'Basic Data'!D92</f>
        <v>PE, polyethylen (bortskaffes ved forbrænding)</v>
      </c>
      <c r="F92" s="98">
        <v>0.98</v>
      </c>
      <c r="G92" s="98">
        <v>0</v>
      </c>
      <c r="H92" s="98">
        <v>0.8</v>
      </c>
      <c r="I92" s="44">
        <f>-F92*G92*'Basic Data'!E92+G92*'Basic Data'!G92-F92*H92*'Basic Data'!H92</f>
        <v>-3.1359999999999999E-2</v>
      </c>
      <c r="J92" s="44">
        <f>-F92*G92*'Basic Data'!F92</f>
        <v>0</v>
      </c>
      <c r="K92" s="43"/>
      <c r="L92" s="44">
        <f t="shared" si="10"/>
        <v>0</v>
      </c>
      <c r="M92" s="44">
        <f t="shared" si="11"/>
        <v>0</v>
      </c>
    </row>
    <row r="93" spans="1:13" ht="12.75" customHeight="1" x14ac:dyDescent="0.2">
      <c r="A93" s="45"/>
      <c r="B93" s="46"/>
      <c r="C93" s="120"/>
      <c r="D93" s="39" t="str">
        <f>'Basic Data'!C93</f>
        <v>g</v>
      </c>
      <c r="E93" s="96" t="str">
        <f>'Basic Data'!D93</f>
        <v>PE, polyethylen (genvindes)</v>
      </c>
      <c r="F93" s="98">
        <v>0.98</v>
      </c>
      <c r="G93" s="98">
        <v>0.8</v>
      </c>
      <c r="H93" s="98">
        <v>0</v>
      </c>
      <c r="I93" s="44">
        <f>-F93*G93*'Basic Data'!E93+G93*'Basic Data'!G93-F93*H93*'Basic Data'!H93</f>
        <v>-5.5599999999999997E-2</v>
      </c>
      <c r="J93" s="44">
        <f>-F93*G93*'Basic Data'!F93</f>
        <v>-3.1360000000000005E-5</v>
      </c>
      <c r="K93" s="43"/>
      <c r="L93" s="44">
        <f t="shared" si="10"/>
        <v>0</v>
      </c>
      <c r="M93" s="44">
        <f t="shared" si="11"/>
        <v>0</v>
      </c>
    </row>
    <row r="94" spans="1:13" ht="12.75" customHeight="1" x14ac:dyDescent="0.2">
      <c r="A94" s="45"/>
      <c r="B94" s="46"/>
      <c r="C94" s="120">
        <f>C11</f>
        <v>0</v>
      </c>
      <c r="D94" s="39" t="str">
        <f>'Basic Data'!C94</f>
        <v>g</v>
      </c>
      <c r="E94" s="96" t="str">
        <f>'Basic Data'!D94</f>
        <v>PET, polyethylen terephthalat (bortskaffes ved forbrænding)</v>
      </c>
      <c r="F94" s="98">
        <v>0.98</v>
      </c>
      <c r="G94" s="98">
        <v>0</v>
      </c>
      <c r="H94" s="98">
        <v>0.8</v>
      </c>
      <c r="I94" s="44">
        <f>-F94*G94*'Basic Data'!E94+G94*'Basic Data'!G94-F94*H94*'Basic Data'!H94</f>
        <v>-2.3519999999999999E-2</v>
      </c>
      <c r="J94" s="44">
        <f>-F94*G94*'Basic Data'!F94</f>
        <v>0</v>
      </c>
      <c r="K94" s="43"/>
      <c r="L94" s="44">
        <f t="shared" si="10"/>
        <v>0</v>
      </c>
      <c r="M94" s="44">
        <f t="shared" si="11"/>
        <v>0</v>
      </c>
    </row>
    <row r="95" spans="1:13" ht="12.75" customHeight="1" x14ac:dyDescent="0.2">
      <c r="A95" s="45"/>
      <c r="B95" s="46"/>
      <c r="C95" s="120"/>
      <c r="D95" s="39" t="str">
        <f>'Basic Data'!C95</f>
        <v>g</v>
      </c>
      <c r="E95" s="96" t="str">
        <f>'Basic Data'!D95</f>
        <v>PET, polyethylen terephthalat (genvindes)</v>
      </c>
      <c r="F95" s="98">
        <v>0.98</v>
      </c>
      <c r="G95" s="98">
        <v>0.8</v>
      </c>
      <c r="H95" s="98">
        <v>0</v>
      </c>
      <c r="I95" s="44">
        <f>-F95*G95*'Basic Data'!E95+G95*'Basic Data'!G95-F95*H95*'Basic Data'!H95</f>
        <v>-5.9519999999999997E-2</v>
      </c>
      <c r="J95" s="44">
        <f>-F95*G95*'Basic Data'!F95</f>
        <v>-3.1360000000000005E-5</v>
      </c>
      <c r="K95" s="43"/>
      <c r="L95" s="44">
        <f t="shared" si="10"/>
        <v>0</v>
      </c>
      <c r="M95" s="44">
        <f t="shared" si="11"/>
        <v>0</v>
      </c>
    </row>
    <row r="96" spans="1:13" ht="12.75" customHeight="1" x14ac:dyDescent="0.2">
      <c r="A96" s="45"/>
      <c r="B96" s="46"/>
      <c r="C96" s="120">
        <f>C12</f>
        <v>0</v>
      </c>
      <c r="D96" s="39" t="str">
        <f>'Basic Data'!C96</f>
        <v>g</v>
      </c>
      <c r="E96" s="96" t="str">
        <f>'Basic Data'!D96</f>
        <v>PMMA, polymethylmetakrylat (bortskaffes ved forbrænding)</v>
      </c>
      <c r="F96" s="98">
        <v>0.98</v>
      </c>
      <c r="G96" s="98">
        <v>0</v>
      </c>
      <c r="H96" s="98">
        <v>0.8</v>
      </c>
      <c r="I96" s="44">
        <f>-F96*G96*'Basic Data'!E96+G96*'Basic Data'!G96-F96*H96*'Basic Data'!H96</f>
        <v>-3.1359999999999999E-2</v>
      </c>
      <c r="J96" s="44">
        <f>-F96*G96*'Basic Data'!F96</f>
        <v>0</v>
      </c>
      <c r="K96" s="43"/>
      <c r="L96" s="44">
        <f t="shared" si="10"/>
        <v>0</v>
      </c>
      <c r="M96" s="44">
        <f t="shared" si="11"/>
        <v>0</v>
      </c>
    </row>
    <row r="97" spans="1:13" ht="12.75" customHeight="1" x14ac:dyDescent="0.2">
      <c r="A97" s="45"/>
      <c r="B97" s="46"/>
      <c r="C97" s="120"/>
      <c r="D97" s="39" t="str">
        <f>'Basic Data'!C97</f>
        <v>g</v>
      </c>
      <c r="E97" s="96" t="str">
        <f>'Basic Data'!D97</f>
        <v>PMMA, polymethylmetakrylat (genvindes)</v>
      </c>
      <c r="F97" s="98">
        <v>0.98</v>
      </c>
      <c r="G97" s="98">
        <v>0.8</v>
      </c>
      <c r="H97" s="98">
        <v>0</v>
      </c>
      <c r="I97" s="44">
        <f>-F97*G97*'Basic Data'!E97+G97*'Basic Data'!G97-F97*H97*'Basic Data'!H97</f>
        <v>-8.3040000000000003E-2</v>
      </c>
      <c r="J97" s="44">
        <f>-F97*G97*'Basic Data'!F97</f>
        <v>-3.1360000000000005E-5</v>
      </c>
      <c r="K97" s="43"/>
      <c r="L97" s="44">
        <f>+C97*I97</f>
        <v>0</v>
      </c>
      <c r="M97" s="44">
        <f>+C97*J97</f>
        <v>0</v>
      </c>
    </row>
    <row r="98" spans="1:13" ht="12.75" customHeight="1" x14ac:dyDescent="0.2">
      <c r="A98" s="45"/>
      <c r="B98" s="46"/>
      <c r="C98" s="120">
        <f>C13</f>
        <v>0</v>
      </c>
      <c r="D98" s="39" t="str">
        <f>'Basic Data'!C98</f>
        <v>g</v>
      </c>
      <c r="E98" s="96" t="str">
        <f>'Basic Data'!D98</f>
        <v>Polybutadien, syntetisk gummi (bortskaffes ved forbrænding)</v>
      </c>
      <c r="F98" s="98">
        <v>0.98</v>
      </c>
      <c r="G98" s="98">
        <v>0</v>
      </c>
      <c r="H98" s="98">
        <v>0.8</v>
      </c>
      <c r="I98" s="44">
        <f>-F98*G98*'Basic Data'!E98+G98*'Basic Data'!G98-F98*H98*'Basic Data'!H98</f>
        <v>-3.6063999999999999E-2</v>
      </c>
      <c r="J98" s="44">
        <f>-F98*G98*'Basic Data'!F98</f>
        <v>0</v>
      </c>
      <c r="K98" s="43"/>
      <c r="L98" s="44">
        <f t="shared" si="10"/>
        <v>0</v>
      </c>
      <c r="M98" s="44">
        <f t="shared" si="11"/>
        <v>0</v>
      </c>
    </row>
    <row r="99" spans="1:13" ht="12.75" customHeight="1" x14ac:dyDescent="0.2">
      <c r="A99" s="45"/>
      <c r="B99" s="46"/>
      <c r="C99" s="120"/>
      <c r="D99" s="39" t="str">
        <f>'Basic Data'!C99</f>
        <v>g</v>
      </c>
      <c r="E99" s="96" t="str">
        <f>'Basic Data'!D99</f>
        <v>Polybutadien, syntetisk gummi (genvindes)</v>
      </c>
      <c r="F99" s="98">
        <v>0.98</v>
      </c>
      <c r="G99" s="98">
        <v>0.8</v>
      </c>
      <c r="H99" s="98">
        <v>0</v>
      </c>
      <c r="I99" s="44">
        <f>-F99*G99*'Basic Data'!E99+G99*'Basic Data'!G99-F99*H99*'Basic Data'!H99</f>
        <v>-6.0304000000000003E-2</v>
      </c>
      <c r="J99" s="44">
        <f>-F99*G99*'Basic Data'!F99</f>
        <v>-3.1360000000000005E-5</v>
      </c>
      <c r="K99" s="43"/>
      <c r="L99" s="44">
        <f t="shared" si="10"/>
        <v>0</v>
      </c>
      <c r="M99" s="44">
        <f t="shared" si="11"/>
        <v>0</v>
      </c>
    </row>
    <row r="100" spans="1:13" ht="12.75" customHeight="1" x14ac:dyDescent="0.2">
      <c r="A100" s="45"/>
      <c r="B100" s="46"/>
      <c r="C100" s="120">
        <f>C14</f>
        <v>0</v>
      </c>
      <c r="D100" s="39" t="str">
        <f>'Basic Data'!C100</f>
        <v>g</v>
      </c>
      <c r="E100" s="96" t="str">
        <f>'Basic Data'!D100</f>
        <v>POM, polyoximethylen (acetalplast) (bortskaffes ved forbrænding)</v>
      </c>
      <c r="F100" s="98">
        <v>0.98</v>
      </c>
      <c r="G100" s="98">
        <v>0</v>
      </c>
      <c r="H100" s="98">
        <v>0.8</v>
      </c>
      <c r="I100" s="44">
        <f>-F100*G100*'Basic Data'!E100+G100*'Basic Data'!G100-F100*H100*'Basic Data'!H100</f>
        <v>-3.5279999999999999E-2</v>
      </c>
      <c r="J100" s="44">
        <f>-F100*G100*'Basic Data'!F100</f>
        <v>0</v>
      </c>
      <c r="K100" s="43"/>
      <c r="L100" s="44">
        <f t="shared" si="10"/>
        <v>0</v>
      </c>
      <c r="M100" s="44">
        <f t="shared" si="11"/>
        <v>0</v>
      </c>
    </row>
    <row r="101" spans="1:13" ht="12.75" customHeight="1" x14ac:dyDescent="0.2">
      <c r="A101" s="45"/>
      <c r="B101" s="46"/>
      <c r="C101" s="120"/>
      <c r="D101" s="39" t="str">
        <f>'Basic Data'!C101</f>
        <v>g</v>
      </c>
      <c r="E101" s="96" t="str">
        <f>'Basic Data'!D101</f>
        <v>POM, polyoximethylen (acetalplast) (genvindes)</v>
      </c>
      <c r="F101" s="98">
        <v>0.98</v>
      </c>
      <c r="G101" s="98">
        <v>0.8</v>
      </c>
      <c r="H101" s="98">
        <v>0</v>
      </c>
      <c r="I101" s="44">
        <f>-F101*G101*'Basic Data'!E101+G101*'Basic Data'!G101-F101*H101*'Basic Data'!H101</f>
        <v>-6.2656000000000017E-2</v>
      </c>
      <c r="J101" s="44">
        <f>-F101*G101*'Basic Data'!F101</f>
        <v>-3.1360000000000005E-5</v>
      </c>
      <c r="K101" s="43"/>
      <c r="L101" s="44">
        <f t="shared" si="10"/>
        <v>0</v>
      </c>
      <c r="M101" s="44">
        <f t="shared" si="11"/>
        <v>0</v>
      </c>
    </row>
    <row r="102" spans="1:13" ht="12.75" customHeight="1" x14ac:dyDescent="0.2">
      <c r="A102" s="45"/>
      <c r="B102" s="46"/>
      <c r="C102" s="120">
        <f>C15</f>
        <v>0</v>
      </c>
      <c r="D102" s="39" t="str">
        <f>'Basic Data'!C102</f>
        <v>g</v>
      </c>
      <c r="E102" s="96" t="str">
        <f>'Basic Data'!D102</f>
        <v>PP, polypropylen (bortskaffes ved forbrænding)</v>
      </c>
      <c r="F102" s="98">
        <v>0.98</v>
      </c>
      <c r="G102" s="98">
        <v>0</v>
      </c>
      <c r="H102" s="82">
        <v>0.8</v>
      </c>
      <c r="I102" s="44">
        <f>-F102*G102*'Basic Data'!E102+G102*'Basic Data'!G102-F102*H102*'Basic Data'!H102</f>
        <v>-3.1359999999999999E-2</v>
      </c>
      <c r="J102" s="44">
        <f>-F102*G102*'Basic Data'!F102</f>
        <v>0</v>
      </c>
      <c r="K102" s="43"/>
      <c r="L102" s="44">
        <f t="shared" si="10"/>
        <v>0</v>
      </c>
      <c r="M102" s="44">
        <f t="shared" si="11"/>
        <v>0</v>
      </c>
    </row>
    <row r="103" spans="1:13" ht="12.75" customHeight="1" x14ac:dyDescent="0.2">
      <c r="A103" s="45"/>
      <c r="B103" s="46"/>
      <c r="C103" s="120"/>
      <c r="D103" s="39" t="str">
        <f>'Basic Data'!C103</f>
        <v>g</v>
      </c>
      <c r="E103" s="96" t="str">
        <f>'Basic Data'!D103</f>
        <v>PP, polypropylen (genvindes)</v>
      </c>
      <c r="F103" s="98">
        <v>0</v>
      </c>
      <c r="G103" s="98">
        <v>0.8</v>
      </c>
      <c r="H103" s="82">
        <v>0</v>
      </c>
      <c r="I103" s="44">
        <f>-F103*G103*'Basic Data'!E103+G103*'Basic Data'!G103-F103*H103*'Basic Data'!H103</f>
        <v>3.2000000000000002E-3</v>
      </c>
      <c r="J103" s="44">
        <f>-F103*G103*'Basic Data'!F103</f>
        <v>0</v>
      </c>
      <c r="K103" s="43"/>
      <c r="L103" s="44">
        <f t="shared" si="10"/>
        <v>0</v>
      </c>
      <c r="M103" s="44">
        <f t="shared" si="11"/>
        <v>0</v>
      </c>
    </row>
    <row r="104" spans="1:13" ht="12.75" customHeight="1" x14ac:dyDescent="0.2">
      <c r="A104" s="45"/>
      <c r="B104" s="46"/>
      <c r="C104" s="120">
        <f>C16</f>
        <v>0</v>
      </c>
      <c r="D104" s="39" t="str">
        <f>'Basic Data'!C104</f>
        <v>g</v>
      </c>
      <c r="E104" s="96" t="str">
        <f>'Basic Data'!D104</f>
        <v>PS, polystyren (bortskaffes ved forbrænding)</v>
      </c>
      <c r="F104" s="98">
        <v>0</v>
      </c>
      <c r="G104" s="98">
        <v>0</v>
      </c>
      <c r="H104" s="82">
        <v>0.8</v>
      </c>
      <c r="I104" s="44">
        <f>-F104*G104*'Basic Data'!E104+G104*'Basic Data'!G104-F104*H104*'Basic Data'!H104</f>
        <v>0</v>
      </c>
      <c r="J104" s="44">
        <f>-F104*G104*'Basic Data'!F104</f>
        <v>0</v>
      </c>
      <c r="K104" s="43"/>
      <c r="L104" s="44">
        <f>+C104*I104</f>
        <v>0</v>
      </c>
      <c r="M104" s="44">
        <f>+C104*J104</f>
        <v>0</v>
      </c>
    </row>
    <row r="105" spans="1:13" ht="12.75" customHeight="1" x14ac:dyDescent="0.2">
      <c r="A105" s="45"/>
      <c r="B105" s="46"/>
      <c r="C105" s="120"/>
      <c r="D105" s="39" t="str">
        <f>'Basic Data'!C105</f>
        <v>g</v>
      </c>
      <c r="E105" s="96" t="str">
        <f>'Basic Data'!D105</f>
        <v>PS, polystyren (genvindes)</v>
      </c>
      <c r="F105" s="98">
        <v>0</v>
      </c>
      <c r="G105" s="98">
        <v>0.8</v>
      </c>
      <c r="H105" s="82">
        <v>0</v>
      </c>
      <c r="I105" s="44">
        <f>-F105*G105*'Basic Data'!E105+G105*'Basic Data'!G105-F105*H105*'Basic Data'!H105</f>
        <v>3.2000000000000002E-3</v>
      </c>
      <c r="J105" s="44">
        <f>-F105*G105*'Basic Data'!F105</f>
        <v>0</v>
      </c>
      <c r="K105" s="43"/>
      <c r="L105" s="44">
        <f t="shared" si="10"/>
        <v>0</v>
      </c>
      <c r="M105" s="44">
        <f t="shared" si="11"/>
        <v>0</v>
      </c>
    </row>
    <row r="106" spans="1:13" ht="12.75" customHeight="1" x14ac:dyDescent="0.2">
      <c r="A106" s="45"/>
      <c r="B106" s="46"/>
      <c r="C106" s="120">
        <f>C17</f>
        <v>0</v>
      </c>
      <c r="D106" s="39" t="str">
        <f>'Basic Data'!C106</f>
        <v>g</v>
      </c>
      <c r="E106" s="96" t="str">
        <f>'Basic Data'!D106</f>
        <v>PUR, polyurethan (bortskaffes ved forbrænding)</v>
      </c>
      <c r="F106" s="98">
        <v>0.67</v>
      </c>
      <c r="G106" s="98">
        <v>0</v>
      </c>
      <c r="H106" s="82">
        <v>0.8</v>
      </c>
      <c r="I106" s="44">
        <f>-F106*G106*'Basic Data'!E106+G106*'Basic Data'!G106-F106*H106*'Basic Data'!H106</f>
        <v>-1.6080000000000001E-2</v>
      </c>
      <c r="J106" s="44">
        <f>-F106*G106*'Basic Data'!F106</f>
        <v>0</v>
      </c>
      <c r="K106" s="43"/>
      <c r="L106" s="44">
        <f t="shared" si="10"/>
        <v>0</v>
      </c>
      <c r="M106" s="44">
        <f t="shared" si="11"/>
        <v>0</v>
      </c>
    </row>
    <row r="107" spans="1:13" ht="12.75" customHeight="1" x14ac:dyDescent="0.2">
      <c r="A107" s="45"/>
      <c r="B107" s="46"/>
      <c r="C107" s="120"/>
      <c r="D107" s="39" t="str">
        <f>'Basic Data'!C107</f>
        <v>g</v>
      </c>
      <c r="E107" s="96" t="str">
        <f>'Basic Data'!D107</f>
        <v>PUR, polyurethan (genvindes)</v>
      </c>
      <c r="F107" s="98">
        <v>0</v>
      </c>
      <c r="G107" s="98">
        <v>0.8</v>
      </c>
      <c r="H107" s="82">
        <v>0</v>
      </c>
      <c r="I107" s="44">
        <f>-F107*G107*'Basic Data'!E107+G107*'Basic Data'!G107-F107*H107*'Basic Data'!H107</f>
        <v>3.2000000000000002E-3</v>
      </c>
      <c r="J107" s="44">
        <f>-F107*G107*'Basic Data'!F107</f>
        <v>0</v>
      </c>
      <c r="K107" s="43"/>
      <c r="L107" s="44">
        <f t="shared" si="10"/>
        <v>0</v>
      </c>
      <c r="M107" s="44">
        <f t="shared" si="11"/>
        <v>0</v>
      </c>
    </row>
    <row r="108" spans="1:13" ht="12.75" customHeight="1" x14ac:dyDescent="0.2">
      <c r="A108" s="45"/>
      <c r="B108" s="46"/>
      <c r="C108" s="120">
        <f>C18</f>
        <v>0</v>
      </c>
      <c r="D108" s="39" t="str">
        <f>'Basic Data'!C108</f>
        <v>g</v>
      </c>
      <c r="E108" s="96" t="str">
        <f>'Basic Data'!D108</f>
        <v>PVC, polyvinylchlorid (bortskaffes ved forbrænding)</v>
      </c>
      <c r="F108" s="98">
        <v>0.9</v>
      </c>
      <c r="G108" s="98">
        <v>0</v>
      </c>
      <c r="H108" s="82">
        <v>0.8</v>
      </c>
      <c r="I108" s="44">
        <f>-F108*G108*'Basic Data'!E108+G108*'Basic Data'!G108-F108*H108*'Basic Data'!H108</f>
        <v>-1.4400000000000001E-2</v>
      </c>
      <c r="J108" s="44">
        <f>-F108*G108*'Basic Data'!F108</f>
        <v>0</v>
      </c>
      <c r="K108" s="43"/>
      <c r="L108" s="44">
        <f t="shared" si="10"/>
        <v>0</v>
      </c>
      <c r="M108" s="44">
        <f t="shared" si="11"/>
        <v>0</v>
      </c>
    </row>
    <row r="109" spans="1:13" ht="12.75" customHeight="1" x14ac:dyDescent="0.2">
      <c r="A109" s="45"/>
      <c r="B109" s="46"/>
      <c r="C109" s="120"/>
      <c r="D109" s="39" t="str">
        <f>'Basic Data'!C109</f>
        <v>g</v>
      </c>
      <c r="E109" s="96" t="str">
        <f>'Basic Data'!D109</f>
        <v>PVC, polyvinylchlorid (genvindes)</v>
      </c>
      <c r="F109" s="98">
        <v>0.5</v>
      </c>
      <c r="G109" s="98">
        <v>0.8</v>
      </c>
      <c r="H109" s="82">
        <v>0</v>
      </c>
      <c r="I109" s="44">
        <f>-F109*G109*'Basic Data'!E109+G109*'Basic Data'!G109-F109*H109*'Basic Data'!H109</f>
        <v>-2.2800000000000001E-2</v>
      </c>
      <c r="J109" s="44">
        <f>-F109*G109*'Basic Data'!F109</f>
        <v>-8.0000000000000013E-6</v>
      </c>
      <c r="K109" s="43"/>
      <c r="L109" s="44">
        <f t="shared" si="10"/>
        <v>0</v>
      </c>
      <c r="M109" s="44">
        <f t="shared" si="11"/>
        <v>0</v>
      </c>
    </row>
    <row r="110" spans="1:13" ht="12.75" customHeight="1" x14ac:dyDescent="0.2">
      <c r="A110" s="45"/>
      <c r="B110" s="46"/>
      <c r="C110" s="120">
        <f>C19</f>
        <v>0</v>
      </c>
      <c r="D110" s="39" t="str">
        <f>'Basic Data'!C110</f>
        <v>g</v>
      </c>
      <c r="E110" s="96" t="str">
        <f>'Basic Data'!D110</f>
        <v>SAN, styrenakrylnitril (bortskaffes ved forbrænding)</v>
      </c>
      <c r="F110" s="98">
        <v>0.98</v>
      </c>
      <c r="G110" s="98">
        <v>0</v>
      </c>
      <c r="H110" s="98">
        <v>0.8</v>
      </c>
      <c r="I110" s="44">
        <f>-F110*G110*'Basic Data'!E110+G110*'Basic Data'!G110-F110*H110*'Basic Data'!H110</f>
        <v>-3.1359999999999999E-2</v>
      </c>
      <c r="J110" s="44">
        <f>-F110*G110*'Basic Data'!F110</f>
        <v>0</v>
      </c>
      <c r="K110" s="43"/>
      <c r="L110" s="44">
        <f t="shared" si="10"/>
        <v>0</v>
      </c>
      <c r="M110" s="44">
        <f t="shared" si="11"/>
        <v>0</v>
      </c>
    </row>
    <row r="111" spans="1:13" ht="12.75" customHeight="1" x14ac:dyDescent="0.2">
      <c r="A111" s="45"/>
      <c r="B111" s="46"/>
      <c r="C111" s="120"/>
      <c r="D111" s="39" t="str">
        <f>'Basic Data'!C111</f>
        <v>g</v>
      </c>
      <c r="E111" s="96" t="str">
        <f>'Basic Data'!D111</f>
        <v>SAN, styrenakrylnitril (genvindes)</v>
      </c>
      <c r="F111" s="98">
        <v>0.98</v>
      </c>
      <c r="G111" s="98">
        <v>0.8</v>
      </c>
      <c r="H111" s="98">
        <v>0</v>
      </c>
      <c r="I111" s="44">
        <f>-F111*G111*'Basic Data'!E111+G111*'Basic Data'!G111-F111*H111*'Basic Data'!H111</f>
        <v>-6.7360000000000003E-2</v>
      </c>
      <c r="J111" s="44">
        <f>-F111*G111*'Basic Data'!F111</f>
        <v>-3.1360000000000005E-5</v>
      </c>
      <c r="K111" s="43"/>
      <c r="L111" s="44">
        <f t="shared" si="10"/>
        <v>0</v>
      </c>
      <c r="M111" s="44">
        <f t="shared" si="11"/>
        <v>0</v>
      </c>
    </row>
    <row r="112" spans="1:13" ht="12.75" customHeight="1" x14ac:dyDescent="0.2">
      <c r="A112" s="45"/>
      <c r="B112" s="46"/>
      <c r="C112" s="120">
        <f>C20</f>
        <v>0</v>
      </c>
      <c r="D112" s="39" t="str">
        <f>'Basic Data'!C112</f>
        <v>g</v>
      </c>
      <c r="E112" s="96" t="str">
        <f>'Basic Data'!D112</f>
        <v>Plast, andre (bortskaffes ved forbrænding)</v>
      </c>
      <c r="F112" s="98">
        <v>0.98</v>
      </c>
      <c r="G112" s="98">
        <v>0</v>
      </c>
      <c r="H112" s="82">
        <v>0.8</v>
      </c>
      <c r="I112" s="44">
        <f>-F112*G112*'Basic Data'!E112+G112*'Basic Data'!G112-F112*H112*'Basic Data'!H112</f>
        <v>-3.1359999999999999E-2</v>
      </c>
      <c r="J112" s="44">
        <f>-F112*G112*'Basic Data'!F112</f>
        <v>0</v>
      </c>
      <c r="K112" s="43"/>
      <c r="L112" s="44">
        <f>+C112*I112</f>
        <v>0</v>
      </c>
      <c r="M112" s="44">
        <f>+C112*J112</f>
        <v>0</v>
      </c>
    </row>
    <row r="113" spans="1:13" ht="12.75" customHeight="1" x14ac:dyDescent="0.2">
      <c r="A113" s="45"/>
      <c r="B113" s="46"/>
      <c r="C113" s="120"/>
      <c r="D113" s="39" t="str">
        <f>'Basic Data'!C113</f>
        <v>g</v>
      </c>
      <c r="E113" s="96" t="str">
        <f>'Basic Data'!D113</f>
        <v>Plast, andre (genvindes)</v>
      </c>
      <c r="F113" s="98">
        <v>0</v>
      </c>
      <c r="G113" s="98">
        <v>0.8</v>
      </c>
      <c r="H113" s="82">
        <v>0</v>
      </c>
      <c r="I113" s="44">
        <f>-F113*G113*'Basic Data'!E113+G113*'Basic Data'!G113-F113*H113*'Basic Data'!H113</f>
        <v>3.2000000000000002E-3</v>
      </c>
      <c r="J113" s="44">
        <f>-F113*G113*'Basic Data'!F113</f>
        <v>0</v>
      </c>
      <c r="K113" s="43"/>
      <c r="L113" s="44">
        <f>+C113*I113</f>
        <v>0</v>
      </c>
      <c r="M113" s="44">
        <f>+C113*J113</f>
        <v>0</v>
      </c>
    </row>
    <row r="114" spans="1:13" ht="12.75" customHeight="1" x14ac:dyDescent="0.2">
      <c r="A114" s="45"/>
      <c r="B114" s="46"/>
      <c r="C114" s="120">
        <f>C21</f>
        <v>0</v>
      </c>
      <c r="D114" s="39" t="str">
        <f>'Basic Data'!C114</f>
        <v>g</v>
      </c>
      <c r="E114" s="96" t="str">
        <f>'Basic Data'!D114</f>
        <v>Gummi (bortskaffes ved forbrænding)</v>
      </c>
      <c r="F114" s="98">
        <v>0.98</v>
      </c>
      <c r="G114" s="98">
        <v>0</v>
      </c>
      <c r="H114" s="82">
        <v>0.8</v>
      </c>
      <c r="I114" s="44">
        <f>-F114*G114*'Basic Data'!E114+G114*'Basic Data'!G114-F114*H114*'Basic Data'!H114</f>
        <v>-3.6063999999999999E-2</v>
      </c>
      <c r="J114" s="44">
        <f>-F114*G114*'Basic Data'!F114</f>
        <v>0</v>
      </c>
      <c r="K114" s="43"/>
      <c r="L114" s="44">
        <f>+C114*I114</f>
        <v>0</v>
      </c>
      <c r="M114" s="44">
        <f>+C114*J114</f>
        <v>0</v>
      </c>
    </row>
    <row r="115" spans="1:13" ht="12.75" customHeight="1" x14ac:dyDescent="0.2">
      <c r="A115" s="45"/>
      <c r="B115" s="46"/>
      <c r="C115" s="120"/>
      <c r="D115" s="39" t="str">
        <f>'Basic Data'!C115</f>
        <v>g</v>
      </c>
      <c r="E115" s="96" t="str">
        <f>'Basic Data'!D115</f>
        <v>Gummi (genvindes)</v>
      </c>
      <c r="F115" s="98">
        <v>0.98</v>
      </c>
      <c r="G115" s="98">
        <v>0.8</v>
      </c>
      <c r="H115" s="82">
        <v>0</v>
      </c>
      <c r="I115" s="44">
        <f>-F115*G115*'Basic Data'!E115+G115*'Basic Data'!G115-F115*H115*'Basic Data'!H115</f>
        <v>-6.0304000000000003E-2</v>
      </c>
      <c r="J115" s="44">
        <f>-F115*G115*'Basic Data'!F115</f>
        <v>-3.1360000000000005E-5</v>
      </c>
      <c r="K115" s="43"/>
      <c r="L115" s="44">
        <f>+C115*I115</f>
        <v>0</v>
      </c>
      <c r="M115" s="44">
        <f>+C115*J115</f>
        <v>0</v>
      </c>
    </row>
    <row r="116" spans="1:13" ht="12.75" customHeight="1" x14ac:dyDescent="0.2">
      <c r="A116" s="45"/>
      <c r="B116" s="46"/>
      <c r="C116" s="120">
        <f t="shared" ref="C116:C132" si="12">C24</f>
        <v>0</v>
      </c>
      <c r="D116" s="39" t="str">
        <f>'Basic Data'!C116</f>
        <v>g</v>
      </c>
      <c r="E116" s="96" t="str">
        <f>'Basic Data'!D116</f>
        <v>Aluminium (genvindes)</v>
      </c>
      <c r="F116" s="98">
        <v>0.98</v>
      </c>
      <c r="G116" s="98">
        <v>0.8</v>
      </c>
      <c r="H116" s="82">
        <v>0</v>
      </c>
      <c r="I116" s="44">
        <f>-F116*G116*'Basic Data'!E116+G116*'Basic Data'!G116-F116*H116*'Basic Data'!H116</f>
        <v>-0.10928000000000002</v>
      </c>
      <c r="J116" s="44">
        <f>-F116*G116*'Basic Data'!F116</f>
        <v>-1.176E-3</v>
      </c>
      <c r="K116" s="43"/>
      <c r="L116" s="44">
        <f t="shared" ref="L116:L132" si="13">+C116*I116</f>
        <v>0</v>
      </c>
      <c r="M116" s="44">
        <f t="shared" ref="M116:M132" si="14">+C116*J116</f>
        <v>0</v>
      </c>
    </row>
    <row r="117" spans="1:13" ht="12.75" customHeight="1" x14ac:dyDescent="0.2">
      <c r="A117" s="45"/>
      <c r="B117" s="46"/>
      <c r="C117" s="120">
        <f t="shared" si="12"/>
        <v>0</v>
      </c>
      <c r="D117" s="39" t="str">
        <f>'Basic Data'!C117</f>
        <v>g</v>
      </c>
      <c r="E117" s="96" t="str">
        <f>'Basic Data'!D117</f>
        <v>Chrom (Cr) (genvindes ikke)</v>
      </c>
      <c r="F117" s="98">
        <v>0.85</v>
      </c>
      <c r="G117" s="98">
        <v>0</v>
      </c>
      <c r="H117" s="82">
        <v>0</v>
      </c>
      <c r="I117" s="44">
        <f>-F117*G117*'Basic Data'!E117+G117*'Basic Data'!G117-F117*H117*'Basic Data'!H117</f>
        <v>0</v>
      </c>
      <c r="J117" s="44">
        <f>-F117*G117*'Basic Data'!F117</f>
        <v>0</v>
      </c>
      <c r="K117" s="43"/>
      <c r="L117" s="44">
        <f t="shared" si="13"/>
        <v>0</v>
      </c>
      <c r="M117" s="44">
        <f t="shared" si="14"/>
        <v>0</v>
      </c>
    </row>
    <row r="118" spans="1:13" ht="12.75" customHeight="1" x14ac:dyDescent="0.2">
      <c r="A118" s="45"/>
      <c r="B118" s="46"/>
      <c r="C118" s="120">
        <f t="shared" si="12"/>
        <v>0</v>
      </c>
      <c r="D118" s="39" t="str">
        <f>'Basic Data'!C118</f>
        <v>g</v>
      </c>
      <c r="E118" s="96" t="str">
        <f>'Basic Data'!D118</f>
        <v>Guld (genvindes ikke)</v>
      </c>
      <c r="F118" s="98">
        <v>0.98</v>
      </c>
      <c r="G118" s="98">
        <v>0</v>
      </c>
      <c r="H118" s="82">
        <v>0</v>
      </c>
      <c r="I118" s="44">
        <f>-F118*G118*'Basic Data'!E118+G118*'Basic Data'!G118-F118*H118*'Basic Data'!H118</f>
        <v>0</v>
      </c>
      <c r="J118" s="44">
        <f>-F118*G118*'Basic Data'!F118</f>
        <v>0</v>
      </c>
      <c r="K118" s="43"/>
      <c r="L118" s="44">
        <f t="shared" si="13"/>
        <v>0</v>
      </c>
      <c r="M118" s="44">
        <f t="shared" si="14"/>
        <v>0</v>
      </c>
    </row>
    <row r="119" spans="1:13" ht="12.75" customHeight="1" x14ac:dyDescent="0.2">
      <c r="A119" s="45"/>
      <c r="B119" s="46"/>
      <c r="C119" s="120">
        <f t="shared" si="12"/>
        <v>0</v>
      </c>
      <c r="D119" s="39" t="str">
        <f>'Basic Data'!C119</f>
        <v>g</v>
      </c>
      <c r="E119" s="96" t="str">
        <f>'Basic Data'!D119</f>
        <v>Glas (genvindes ikke)</v>
      </c>
      <c r="F119" s="98">
        <v>1</v>
      </c>
      <c r="G119" s="98">
        <v>0</v>
      </c>
      <c r="H119" s="82">
        <v>0</v>
      </c>
      <c r="I119" s="44">
        <f>-F119*G119*'Basic Data'!E119+G119*'Basic Data'!G119-F119*H119*'Basic Data'!H119</f>
        <v>0</v>
      </c>
      <c r="J119" s="44">
        <f>-F119*G119*'Basic Data'!F119</f>
        <v>0</v>
      </c>
      <c r="K119" s="43"/>
      <c r="L119" s="44">
        <f t="shared" si="13"/>
        <v>0</v>
      </c>
      <c r="M119" s="44">
        <f t="shared" si="14"/>
        <v>0</v>
      </c>
    </row>
    <row r="120" spans="1:13" ht="12.75" customHeight="1" x14ac:dyDescent="0.2">
      <c r="A120" s="45"/>
      <c r="B120" s="46"/>
      <c r="C120" s="120">
        <f t="shared" si="12"/>
        <v>0</v>
      </c>
      <c r="D120" s="39" t="str">
        <f>'Basic Data'!C120</f>
        <v>g</v>
      </c>
      <c r="E120" s="96" t="str">
        <f>'Basic Data'!D120</f>
        <v>Kobber (genvindes)</v>
      </c>
      <c r="F120" s="98">
        <v>0.98</v>
      </c>
      <c r="G120" s="98">
        <v>0.8</v>
      </c>
      <c r="H120" s="82">
        <v>0</v>
      </c>
      <c r="I120" s="44">
        <f>-F120*G120*'Basic Data'!E120+G120*'Basic Data'!G120-F120*H120*'Basic Data'!H120</f>
        <v>-3.055999999999999E-2</v>
      </c>
      <c r="J120" s="44">
        <f>-F120*G120*'Basic Data'!F120</f>
        <v>-1.3328000000000001E-2</v>
      </c>
      <c r="K120" s="43"/>
      <c r="L120" s="44">
        <f t="shared" si="13"/>
        <v>0</v>
      </c>
      <c r="M120" s="44">
        <f t="shared" si="14"/>
        <v>0</v>
      </c>
    </row>
    <row r="121" spans="1:13" ht="12.75" customHeight="1" x14ac:dyDescent="0.2">
      <c r="A121" s="45"/>
      <c r="B121" s="46"/>
      <c r="C121" s="120">
        <f t="shared" si="12"/>
        <v>0</v>
      </c>
      <c r="D121" s="39" t="str">
        <f>'Basic Data'!C121</f>
        <v>g</v>
      </c>
      <c r="E121" s="96" t="str">
        <f>'Basic Data'!D121</f>
        <v>Magnesium (genvindes ikke)</v>
      </c>
      <c r="F121" s="98">
        <v>0.98</v>
      </c>
      <c r="G121" s="98">
        <v>0</v>
      </c>
      <c r="H121" s="82">
        <v>0</v>
      </c>
      <c r="I121" s="44">
        <f>-F121*G121*'Basic Data'!E121+G121*'Basic Data'!G121-F121*H121*'Basic Data'!H121</f>
        <v>0</v>
      </c>
      <c r="J121" s="44">
        <f>-F121*G121*'Basic Data'!F121</f>
        <v>0</v>
      </c>
      <c r="K121" s="43"/>
      <c r="L121" s="44">
        <f t="shared" si="13"/>
        <v>0</v>
      </c>
      <c r="M121" s="44">
        <f t="shared" si="14"/>
        <v>0</v>
      </c>
    </row>
    <row r="122" spans="1:13" ht="12.75" customHeight="1" x14ac:dyDescent="0.2">
      <c r="A122" s="45"/>
      <c r="B122" s="46"/>
      <c r="C122" s="120">
        <f t="shared" si="12"/>
        <v>0</v>
      </c>
      <c r="D122" s="39" t="str">
        <f>'Basic Data'!C122</f>
        <v>g</v>
      </c>
      <c r="E122" s="96" t="str">
        <f>'Basic Data'!D122</f>
        <v>Messing (genvindes)</v>
      </c>
      <c r="F122" s="98">
        <v>0.9</v>
      </c>
      <c r="G122" s="98">
        <v>0.8</v>
      </c>
      <c r="H122" s="82">
        <v>0</v>
      </c>
      <c r="I122" s="44">
        <f>-F122*G122*'Basic Data'!E122+G122*'Basic Data'!G122-F122*H122*'Basic Data'!H122</f>
        <v>-1.7599999999999998E-2</v>
      </c>
      <c r="J122" s="44">
        <f>-F122*G122*'Basic Data'!F122</f>
        <v>-1.6560000000000002E-2</v>
      </c>
      <c r="K122" s="43"/>
      <c r="L122" s="44">
        <f t="shared" si="13"/>
        <v>0</v>
      </c>
      <c r="M122" s="44">
        <f t="shared" si="14"/>
        <v>0</v>
      </c>
    </row>
    <row r="123" spans="1:13" ht="12.75" customHeight="1" x14ac:dyDescent="0.2">
      <c r="A123" s="45"/>
      <c r="B123" s="46"/>
      <c r="C123" s="120">
        <f t="shared" si="12"/>
        <v>0</v>
      </c>
      <c r="D123" s="39" t="str">
        <f>'Basic Data'!C123</f>
        <v>g</v>
      </c>
      <c r="E123" s="96" t="str">
        <f>'Basic Data'!D123</f>
        <v>Nikkel, Ni (genvindes ikke)</v>
      </c>
      <c r="F123" s="98">
        <v>0.85</v>
      </c>
      <c r="G123" s="98">
        <v>0</v>
      </c>
      <c r="H123" s="82">
        <v>0</v>
      </c>
      <c r="I123" s="44">
        <f>-F123*G123*'Basic Data'!E123+G123*'Basic Data'!G123-F123*H123*'Basic Data'!H123</f>
        <v>0</v>
      </c>
      <c r="J123" s="44">
        <f>-F123*G123*'Basic Data'!F123</f>
        <v>0</v>
      </c>
      <c r="K123" s="43"/>
      <c r="L123" s="44">
        <f t="shared" si="13"/>
        <v>0</v>
      </c>
      <c r="M123" s="44">
        <f t="shared" si="14"/>
        <v>0</v>
      </c>
    </row>
    <row r="124" spans="1:13" ht="12.75" customHeight="1" x14ac:dyDescent="0.2">
      <c r="A124" s="45"/>
      <c r="B124" s="46"/>
      <c r="C124" s="120">
        <f t="shared" si="12"/>
        <v>0</v>
      </c>
      <c r="D124" s="39" t="str">
        <f>'Basic Data'!C124</f>
        <v>g</v>
      </c>
      <c r="E124" s="96" t="str">
        <f>'Basic Data'!D124</f>
        <v>Papir (bortskaffes ved forbrænding)</v>
      </c>
      <c r="F124" s="98">
        <v>0.98</v>
      </c>
      <c r="G124" s="98">
        <v>0</v>
      </c>
      <c r="H124" s="98">
        <v>0.8</v>
      </c>
      <c r="I124" s="44">
        <f>-F124*G124*'Basic Data'!E124+G124*'Basic Data'!G124-F124*H124*'Basic Data'!H124</f>
        <v>-1.5679999999999999E-2</v>
      </c>
      <c r="J124" s="44">
        <f>-F124*G124*'Basic Data'!F124</f>
        <v>0</v>
      </c>
      <c r="K124" s="43"/>
      <c r="L124" s="44">
        <f t="shared" si="13"/>
        <v>0</v>
      </c>
      <c r="M124" s="44">
        <f t="shared" si="14"/>
        <v>0</v>
      </c>
    </row>
    <row r="125" spans="1:13" ht="12.75" customHeight="1" x14ac:dyDescent="0.2">
      <c r="A125" s="45"/>
      <c r="B125" s="46"/>
      <c r="C125" s="120">
        <f t="shared" si="12"/>
        <v>0</v>
      </c>
      <c r="D125" s="39" t="str">
        <f>'Basic Data'!C125</f>
        <v>g</v>
      </c>
      <c r="E125" s="96" t="str">
        <f>'Basic Data'!D125</f>
        <v>Pap (bortskaffes ved forbrænding)</v>
      </c>
      <c r="F125" s="98">
        <v>0.98</v>
      </c>
      <c r="G125" s="98">
        <v>0</v>
      </c>
      <c r="H125" s="98">
        <v>0.8</v>
      </c>
      <c r="I125" s="44">
        <f>-F125*G125*'Basic Data'!E125+G125*'Basic Data'!G125-F125*H125*'Basic Data'!H125</f>
        <v>-1.5679999999999999E-2</v>
      </c>
      <c r="J125" s="44">
        <f>-F125*G125*'Basic Data'!F125</f>
        <v>0</v>
      </c>
      <c r="K125" s="43"/>
      <c r="L125" s="44">
        <f t="shared" si="13"/>
        <v>0</v>
      </c>
      <c r="M125" s="44">
        <f t="shared" si="14"/>
        <v>0</v>
      </c>
    </row>
    <row r="126" spans="1:13" ht="12.75" customHeight="1" x14ac:dyDescent="0.2">
      <c r="A126" s="45"/>
      <c r="B126" s="46"/>
      <c r="C126" s="120">
        <f t="shared" si="12"/>
        <v>0</v>
      </c>
      <c r="D126" s="39" t="str">
        <f>'Basic Data'!C126</f>
        <v>g</v>
      </c>
      <c r="E126" s="96" t="str">
        <f>'Basic Data'!D126</f>
        <v>Rustfrit stål (genvindes)</v>
      </c>
      <c r="F126" s="98">
        <v>0.98</v>
      </c>
      <c r="G126" s="98">
        <v>0.9</v>
      </c>
      <c r="H126" s="82">
        <v>0</v>
      </c>
      <c r="I126" s="44">
        <f>-F126*G126*'Basic Data'!E126+G126*'Basic Data'!G126-F126*H126*'Basic Data'!H126</f>
        <v>-4.5719999999999927E-3</v>
      </c>
      <c r="J126" s="44">
        <f>-F126*G126*'Basic Data'!F126</f>
        <v>-1.0584E-2</v>
      </c>
      <c r="K126" s="43"/>
      <c r="L126" s="44">
        <f t="shared" si="13"/>
        <v>0</v>
      </c>
      <c r="M126" s="44">
        <f t="shared" si="14"/>
        <v>0</v>
      </c>
    </row>
    <row r="127" spans="1:13" ht="12.75" customHeight="1" x14ac:dyDescent="0.2">
      <c r="A127" s="45"/>
      <c r="B127" s="46"/>
      <c r="C127" s="120">
        <f t="shared" si="12"/>
        <v>0</v>
      </c>
      <c r="D127" s="39" t="str">
        <f>'Basic Data'!C127</f>
        <v>g</v>
      </c>
      <c r="E127" s="96" t="str">
        <f>'Basic Data'!D127</f>
        <v>Silicium (genvindes ikke)</v>
      </c>
      <c r="F127" s="98">
        <v>0</v>
      </c>
      <c r="G127" s="98">
        <v>0</v>
      </c>
      <c r="H127" s="82">
        <v>0</v>
      </c>
      <c r="I127" s="44">
        <f>-F127*G127*'Basic Data'!E127+G127*'Basic Data'!G127-F127*H127*'Basic Data'!H127</f>
        <v>0</v>
      </c>
      <c r="J127" s="44">
        <f>-F127*G127*'Basic Data'!F127</f>
        <v>0</v>
      </c>
      <c r="K127" s="43"/>
      <c r="L127" s="44">
        <f t="shared" si="13"/>
        <v>0</v>
      </c>
      <c r="M127" s="44">
        <f t="shared" si="14"/>
        <v>0</v>
      </c>
    </row>
    <row r="128" spans="1:13" ht="12.75" customHeight="1" x14ac:dyDescent="0.2">
      <c r="A128" s="45"/>
      <c r="B128" s="46"/>
      <c r="C128" s="120">
        <f t="shared" si="12"/>
        <v>0</v>
      </c>
      <c r="D128" s="39" t="str">
        <f>'Basic Data'!C128</f>
        <v>g</v>
      </c>
      <c r="E128" s="96" t="str">
        <f>'Basic Data'!D128</f>
        <v>Støbejern (genvindes)</v>
      </c>
      <c r="F128" s="98">
        <v>0.98</v>
      </c>
      <c r="G128" s="98">
        <v>0.9</v>
      </c>
      <c r="H128" s="82">
        <v>0</v>
      </c>
      <c r="I128" s="44">
        <f>-F128*G128*'Basic Data'!E128+G128*'Basic Data'!G128-F128*H128*'Basic Data'!H128</f>
        <v>-8.4599999999999988E-3</v>
      </c>
      <c r="J128" s="44">
        <f>-F128*G128*'Basic Data'!F128</f>
        <v>-1.1465999999999999E-4</v>
      </c>
      <c r="K128" s="43"/>
      <c r="L128" s="44">
        <f t="shared" si="13"/>
        <v>0</v>
      </c>
      <c r="M128" s="44">
        <f t="shared" si="14"/>
        <v>0</v>
      </c>
    </row>
    <row r="129" spans="1:13" ht="12.75" customHeight="1" x14ac:dyDescent="0.2">
      <c r="A129" s="45"/>
      <c r="B129" s="46"/>
      <c r="C129" s="120">
        <f t="shared" si="12"/>
        <v>0</v>
      </c>
      <c r="D129" s="39" t="str">
        <f>'Basic Data'!C129</f>
        <v>g</v>
      </c>
      <c r="E129" s="96" t="str">
        <f>'Basic Data'!D129</f>
        <v>Stål (genvindes)</v>
      </c>
      <c r="F129" s="98">
        <v>0.98</v>
      </c>
      <c r="G129" s="98">
        <v>0.9</v>
      </c>
      <c r="H129" s="82">
        <v>0</v>
      </c>
      <c r="I129" s="44">
        <f>-F129*G129*'Basic Data'!E129+G129*'Basic Data'!G129-F129*H129*'Basic Data'!H129</f>
        <v>-1.7279999999999997E-2</v>
      </c>
      <c r="J129" s="44">
        <f>-F129*G129*'Basic Data'!F129</f>
        <v>-1.1465999999999999E-4</v>
      </c>
      <c r="K129" s="43"/>
      <c r="L129" s="44">
        <f t="shared" si="13"/>
        <v>0</v>
      </c>
      <c r="M129" s="44">
        <f t="shared" si="14"/>
        <v>0</v>
      </c>
    </row>
    <row r="130" spans="1:13" ht="12.75" customHeight="1" x14ac:dyDescent="0.2">
      <c r="A130" s="45"/>
      <c r="B130" s="46"/>
      <c r="C130" s="120">
        <f t="shared" si="12"/>
        <v>0</v>
      </c>
      <c r="D130" s="39" t="str">
        <f>'Basic Data'!C130</f>
        <v>g</v>
      </c>
      <c r="E130" s="96" t="str">
        <f>'Basic Data'!D130</f>
        <v>Sølv (genvindes ikke)</v>
      </c>
      <c r="F130" s="98">
        <v>0.98</v>
      </c>
      <c r="G130" s="98">
        <v>0</v>
      </c>
      <c r="H130" s="82">
        <v>0</v>
      </c>
      <c r="I130" s="44">
        <f>-F130*G130*'Basic Data'!E130+G130*'Basic Data'!G130-F130*H130*'Basic Data'!H130</f>
        <v>0</v>
      </c>
      <c r="J130" s="44">
        <f>-F130*G130*'Basic Data'!F130</f>
        <v>0</v>
      </c>
      <c r="K130" s="43"/>
      <c r="L130" s="44">
        <f t="shared" si="13"/>
        <v>0</v>
      </c>
      <c r="M130" s="44">
        <f t="shared" si="14"/>
        <v>0</v>
      </c>
    </row>
    <row r="131" spans="1:13" ht="12.75" customHeight="1" x14ac:dyDescent="0.2">
      <c r="A131" s="45"/>
      <c r="B131" s="46"/>
      <c r="C131" s="120">
        <v>0</v>
      </c>
      <c r="D131" s="39" t="str">
        <f>'Basic Data'!C131</f>
        <v>g</v>
      </c>
      <c r="E131" s="96" t="str">
        <f>'Basic Data'!D131</f>
        <v>Træ (bortskaffes ved forbrænding)</v>
      </c>
      <c r="F131" s="98">
        <v>0.98</v>
      </c>
      <c r="G131" s="98">
        <v>0</v>
      </c>
      <c r="H131" s="82">
        <v>0.8</v>
      </c>
      <c r="I131" s="44">
        <f>-F131*G131*'Basic Data'!E131+G131*'Basic Data'!G131-F131*H131*'Basic Data'!H131</f>
        <v>-1.5679999999999999E-2</v>
      </c>
      <c r="J131" s="44">
        <f>-F131*G131*'Basic Data'!F131</f>
        <v>0</v>
      </c>
      <c r="K131" s="43"/>
      <c r="L131" s="44">
        <f t="shared" si="13"/>
        <v>0</v>
      </c>
      <c r="M131" s="44">
        <f t="shared" si="14"/>
        <v>0</v>
      </c>
    </row>
    <row r="132" spans="1:13" ht="12.75" customHeight="1" x14ac:dyDescent="0.2">
      <c r="A132" s="45"/>
      <c r="B132" s="46"/>
      <c r="C132" s="120">
        <f t="shared" si="12"/>
        <v>0</v>
      </c>
      <c r="D132" s="39" t="str">
        <f>'Basic Data'!C132</f>
        <v>g</v>
      </c>
      <c r="E132" s="96" t="str">
        <f>'Basic Data'!D132</f>
        <v>Zink, Zn (genvindes ikke)</v>
      </c>
      <c r="F132" s="98">
        <v>0.98</v>
      </c>
      <c r="G132" s="98">
        <v>0</v>
      </c>
      <c r="H132" s="82">
        <v>0</v>
      </c>
      <c r="I132" s="44">
        <f>-F132*G132*'Basic Data'!E132+G132*'Basic Data'!G132-F132*H132*'Basic Data'!H132</f>
        <v>0</v>
      </c>
      <c r="J132" s="44">
        <f>-F132*G132*'Basic Data'!F132</f>
        <v>0</v>
      </c>
      <c r="K132" s="43"/>
      <c r="L132" s="44">
        <f t="shared" si="13"/>
        <v>0</v>
      </c>
      <c r="M132" s="44">
        <f t="shared" si="14"/>
        <v>0</v>
      </c>
    </row>
    <row r="133" spans="1:13" ht="24.95" customHeight="1" x14ac:dyDescent="0.25">
      <c r="A133" s="65"/>
      <c r="B133" s="66"/>
      <c r="C133" s="44"/>
      <c r="D133" s="48"/>
      <c r="E133" s="49" t="str">
        <f>CONCATENATE("Total ",E83)</f>
        <v>Total Bortskaffelse og genvinding</v>
      </c>
      <c r="F133" s="73"/>
      <c r="G133" s="73"/>
      <c r="H133" s="73"/>
      <c r="I133" s="73"/>
      <c r="J133" s="67"/>
      <c r="K133" s="52"/>
      <c r="L133" s="53">
        <f>SUM(L84:L132)</f>
        <v>0</v>
      </c>
      <c r="M133" s="53">
        <f>SUM(M84:M132)</f>
        <v>0</v>
      </c>
    </row>
    <row r="134" spans="1:13" ht="12.75" customHeight="1" x14ac:dyDescent="0.2">
      <c r="A134" s="74"/>
      <c r="B134" s="75"/>
      <c r="C134" s="44"/>
      <c r="D134" s="48"/>
      <c r="E134" s="76"/>
      <c r="F134" s="73"/>
      <c r="G134" s="73"/>
      <c r="H134" s="73"/>
      <c r="I134" s="73"/>
      <c r="J134" s="67"/>
      <c r="K134" s="52"/>
      <c r="L134" s="44"/>
      <c r="M134" s="44"/>
    </row>
    <row r="135" spans="1:13" s="9" customFormat="1" ht="39" customHeight="1" x14ac:dyDescent="0.25">
      <c r="A135" s="74"/>
      <c r="B135" s="77"/>
      <c r="C135" s="43"/>
      <c r="D135" s="78"/>
      <c r="E135" s="79" t="s">
        <v>124</v>
      </c>
      <c r="F135" s="70"/>
      <c r="G135" s="70"/>
      <c r="H135" s="70"/>
      <c r="I135" s="70"/>
      <c r="J135" s="52"/>
      <c r="K135" s="52"/>
      <c r="L135" s="80">
        <f>SUM(L133+L82+L75+L68+L41+L22)</f>
        <v>0</v>
      </c>
      <c r="M135" s="80">
        <f>SUM(M133+M82+M75+M68+M41+M22)</f>
        <v>0</v>
      </c>
    </row>
    <row r="136" spans="1:13" s="12" customFormat="1" x14ac:dyDescent="0.2">
      <c r="A136" s="10"/>
      <c r="B136" s="11"/>
      <c r="D136" s="13"/>
    </row>
  </sheetData>
  <mergeCells count="14">
    <mergeCell ref="A83:D83"/>
    <mergeCell ref="A6:A22"/>
    <mergeCell ref="B6:B22"/>
    <mergeCell ref="A23:D23"/>
    <mergeCell ref="A42:D42"/>
    <mergeCell ref="A24:A41"/>
    <mergeCell ref="A76:D76"/>
    <mergeCell ref="A69:D69"/>
    <mergeCell ref="A43:A68"/>
    <mergeCell ref="A3:M3"/>
    <mergeCell ref="A2:C2"/>
    <mergeCell ref="A5:D5"/>
    <mergeCell ref="A4:B4"/>
    <mergeCell ref="L2:M2"/>
  </mergeCells>
  <phoneticPr fontId="0" type="noConversion"/>
  <printOptions headings="1"/>
  <pageMargins left="0.59055118110236227" right="0.51181102362204722" top="0.51181102362204722" bottom="0.55118110236220474" header="0" footer="0"/>
  <pageSetup paperSize="9" scale="38" orientation="portrait" r:id="rId1"/>
  <headerFooter alignWithMargins="0">
    <oddFooter>&amp;R&amp;P</oddFooter>
  </headerFooter>
  <rowBreaks count="3" manualBreakCount="3">
    <brk id="22" max="16383" man="1"/>
    <brk id="75" max="16383" man="1"/>
    <brk id="135"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rgb="FF00B050"/>
  </sheetPr>
  <dimension ref="A1:C24"/>
  <sheetViews>
    <sheetView workbookViewId="0">
      <selection activeCell="G16" sqref="G16"/>
    </sheetView>
  </sheetViews>
  <sheetFormatPr defaultRowHeight="12.75" x14ac:dyDescent="0.2"/>
  <cols>
    <col min="1" max="1" width="37.5703125" customWidth="1"/>
    <col min="2" max="2" width="21.42578125" customWidth="1"/>
    <col min="3" max="3" width="22.140625" customWidth="1"/>
  </cols>
  <sheetData>
    <row r="1" spans="1:3" ht="20.25" x14ac:dyDescent="0.2">
      <c r="A1" s="26" t="str">
        <f>Indtastning_af_data!$C$1</f>
        <v>MEKA-screening af energi &amp; ressourcer</v>
      </c>
    </row>
    <row r="2" spans="1:3" ht="20.25" x14ac:dyDescent="0.2">
      <c r="A2" s="18"/>
    </row>
    <row r="3" spans="1:3" ht="20.25" x14ac:dyDescent="0.2">
      <c r="A3" s="18" t="s">
        <v>145</v>
      </c>
    </row>
    <row r="4" spans="1:3" ht="15.75" x14ac:dyDescent="0.2">
      <c r="A4" s="19" t="str">
        <f>CONCATENATE("Produkt:  ",Indtastning_af_data!D2)</f>
        <v xml:space="preserve">Produkt:  </v>
      </c>
    </row>
    <row r="5" spans="1:3" ht="15" x14ac:dyDescent="0.25">
      <c r="A5" s="23" t="s">
        <v>65</v>
      </c>
      <c r="B5" s="23" t="s">
        <v>7</v>
      </c>
      <c r="C5" s="23" t="s">
        <v>8</v>
      </c>
    </row>
    <row r="6" spans="1:3" x14ac:dyDescent="0.2">
      <c r="A6" s="20" t="str">
        <f>CONCATENATE("Materialefase, ",Indtastning_af_data!E5)</f>
        <v>Materialefase, Plastmaterialer</v>
      </c>
      <c r="B6" s="21">
        <f>Indtastning_af_data!L22</f>
        <v>0</v>
      </c>
      <c r="C6" s="21">
        <f>Indtastning_af_data!M22</f>
        <v>0</v>
      </c>
    </row>
    <row r="7" spans="1:3" x14ac:dyDescent="0.2">
      <c r="A7" s="20" t="str">
        <f>CONCATENATE("Materialefase, ",Indtastning_af_data!E23)</f>
        <v>Materialefase, Andre materialer</v>
      </c>
      <c r="B7" s="21">
        <f>Indtastning_af_data!L41</f>
        <v>0</v>
      </c>
      <c r="C7" s="21">
        <f>Indtastning_af_data!M41</f>
        <v>0</v>
      </c>
    </row>
    <row r="8" spans="1:3" x14ac:dyDescent="0.2">
      <c r="A8" s="20" t="str">
        <f>Indtastning_af_data!A42</f>
        <v>Produktionsfase</v>
      </c>
      <c r="B8" s="21">
        <f>Indtastning_af_data!L68</f>
        <v>0</v>
      </c>
      <c r="C8" s="21">
        <f>Indtastning_af_data!M68</f>
        <v>0</v>
      </c>
    </row>
    <row r="9" spans="1:3" x14ac:dyDescent="0.2">
      <c r="A9" s="20" t="str">
        <f>Indtastning_af_data!A69</f>
        <v>Transportfase</v>
      </c>
      <c r="B9" s="21">
        <f>Indtastning_af_data!L75</f>
        <v>0</v>
      </c>
      <c r="C9" s="21">
        <f>Indtastning_af_data!M75</f>
        <v>0</v>
      </c>
    </row>
    <row r="10" spans="1:3" x14ac:dyDescent="0.2">
      <c r="A10" s="20" t="str">
        <f>Indtastning_af_data!A76</f>
        <v>Brugsfase</v>
      </c>
      <c r="B10" s="21">
        <f>Indtastning_af_data!L82</f>
        <v>0</v>
      </c>
      <c r="C10" s="21">
        <f>Indtastning_af_data!M82</f>
        <v>0</v>
      </c>
    </row>
    <row r="11" spans="1:3" x14ac:dyDescent="0.2">
      <c r="A11" s="20" t="str">
        <f>Indtastning_af_data!A83</f>
        <v>Bortskaffelsesfase</v>
      </c>
      <c r="B11" s="21">
        <f>Indtastning_af_data!L133</f>
        <v>0</v>
      </c>
      <c r="C11" s="21">
        <f>Indtastning_af_data!M133</f>
        <v>0</v>
      </c>
    </row>
    <row r="12" spans="1:3" x14ac:dyDescent="0.2">
      <c r="A12" s="22" t="s">
        <v>63</v>
      </c>
      <c r="B12" s="21">
        <f>SUM(B6:B11)</f>
        <v>0</v>
      </c>
      <c r="C12" s="21">
        <f>SUM(C6:C11)</f>
        <v>0</v>
      </c>
    </row>
    <row r="15" spans="1:3" ht="20.25" x14ac:dyDescent="0.2">
      <c r="A15" s="18" t="s">
        <v>146</v>
      </c>
    </row>
    <row r="16" spans="1:3" ht="15.75" x14ac:dyDescent="0.2">
      <c r="A16" s="19" t="s">
        <v>101</v>
      </c>
    </row>
    <row r="17" spans="1:3" ht="15" x14ac:dyDescent="0.25">
      <c r="A17" s="23" t="s">
        <v>65</v>
      </c>
      <c r="B17" s="23" t="s">
        <v>7</v>
      </c>
      <c r="C17" s="23" t="s">
        <v>8</v>
      </c>
    </row>
    <row r="18" spans="1:3" x14ac:dyDescent="0.2">
      <c r="A18" s="20" t="s">
        <v>122</v>
      </c>
      <c r="B18" s="21">
        <v>0</v>
      </c>
      <c r="C18" s="21">
        <v>0</v>
      </c>
    </row>
    <row r="19" spans="1:3" x14ac:dyDescent="0.2">
      <c r="A19" s="20" t="s">
        <v>123</v>
      </c>
      <c r="B19" s="21">
        <v>0</v>
      </c>
      <c r="C19" s="21">
        <v>0</v>
      </c>
    </row>
    <row r="20" spans="1:3" x14ac:dyDescent="0.2">
      <c r="A20" s="20" t="s">
        <v>125</v>
      </c>
      <c r="B20" s="21">
        <v>0</v>
      </c>
      <c r="C20" s="21">
        <v>0</v>
      </c>
    </row>
    <row r="21" spans="1:3" x14ac:dyDescent="0.2">
      <c r="A21" s="20" t="s">
        <v>84</v>
      </c>
      <c r="B21" s="21">
        <v>0</v>
      </c>
      <c r="C21" s="21">
        <v>0</v>
      </c>
    </row>
    <row r="22" spans="1:3" x14ac:dyDescent="0.2">
      <c r="A22" s="20" t="s">
        <v>15</v>
      </c>
      <c r="B22" s="21">
        <v>0</v>
      </c>
      <c r="C22" s="21">
        <v>0</v>
      </c>
    </row>
    <row r="23" spans="1:3" x14ac:dyDescent="0.2">
      <c r="A23" s="20" t="s">
        <v>126</v>
      </c>
      <c r="B23" s="21">
        <v>0</v>
      </c>
      <c r="C23" s="21">
        <v>0</v>
      </c>
    </row>
    <row r="24" spans="1:3" x14ac:dyDescent="0.2">
      <c r="A24" s="22" t="s">
        <v>63</v>
      </c>
      <c r="B24" s="21">
        <v>0</v>
      </c>
      <c r="C24" s="21">
        <v>0</v>
      </c>
    </row>
  </sheetData>
  <phoneticPr fontId="0" type="noConversion"/>
  <printOptions headings="1"/>
  <pageMargins left="0.78740157480314965" right="0.78740157480314965" top="0.98425196850393704" bottom="0.98425196850393704"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rgb="FF00B0F0"/>
    <pageSetUpPr fitToPage="1"/>
  </sheetPr>
  <dimension ref="A1:J132"/>
  <sheetViews>
    <sheetView workbookViewId="0">
      <pane xSplit="4" ySplit="4" topLeftCell="E5" activePane="bottomRight" state="frozen"/>
      <selection pane="topRight" activeCell="B1" sqref="B1"/>
      <selection pane="bottomLeft" activeCell="A3" sqref="A3"/>
      <selection pane="bottomRight" activeCell="A83" sqref="A83"/>
    </sheetView>
  </sheetViews>
  <sheetFormatPr defaultRowHeight="12.75" x14ac:dyDescent="0.2"/>
  <cols>
    <col min="1" max="1" width="4.140625" customWidth="1"/>
    <col min="2" max="2" width="2.5703125" customWidth="1"/>
    <col min="3" max="3" width="12.5703125" customWidth="1"/>
    <col min="4" max="4" width="46.140625" customWidth="1"/>
    <col min="5" max="5" width="17" customWidth="1"/>
    <col min="6" max="6" width="12.7109375" customWidth="1"/>
    <col min="7" max="7" width="11.7109375" customWidth="1"/>
    <col min="8" max="8" width="12" customWidth="1"/>
    <col min="9" max="9" width="12.5703125" customWidth="1"/>
    <col min="10" max="10" width="15.5703125" customWidth="1"/>
  </cols>
  <sheetData>
    <row r="1" spans="1:10" ht="3" customHeight="1" x14ac:dyDescent="0.2"/>
    <row r="2" spans="1:10" ht="3" customHeight="1" x14ac:dyDescent="0.2"/>
    <row r="3" spans="1:10" ht="15.75" x14ac:dyDescent="0.25">
      <c r="D3" s="16" t="s">
        <v>80</v>
      </c>
      <c r="J3" s="12"/>
    </row>
    <row r="4" spans="1:10" ht="93" customHeight="1" x14ac:dyDescent="0.2">
      <c r="C4" s="17" t="s">
        <v>56</v>
      </c>
      <c r="D4" s="1" t="s">
        <v>79</v>
      </c>
      <c r="E4" s="17" t="s">
        <v>81</v>
      </c>
      <c r="F4" s="17" t="s">
        <v>82</v>
      </c>
      <c r="G4" s="17" t="s">
        <v>87</v>
      </c>
      <c r="H4" s="17" t="s">
        <v>83</v>
      </c>
    </row>
    <row r="5" spans="1:10" ht="14.25" customHeight="1" x14ac:dyDescent="0.2">
      <c r="A5" s="154" t="s">
        <v>147</v>
      </c>
      <c r="C5" s="113"/>
      <c r="D5" s="12"/>
      <c r="E5" s="113"/>
      <c r="F5" s="113"/>
      <c r="G5" s="113"/>
      <c r="H5" s="113"/>
    </row>
    <row r="6" spans="1:10" x14ac:dyDescent="0.2">
      <c r="C6" s="92" t="s">
        <v>3</v>
      </c>
      <c r="D6" s="92" t="s">
        <v>9</v>
      </c>
      <c r="E6" s="91">
        <v>9.5000000000000001E-2</v>
      </c>
      <c r="F6" s="91">
        <v>4.0000000000000003E-5</v>
      </c>
      <c r="G6" s="91">
        <v>4.0000000000000001E-3</v>
      </c>
      <c r="H6" s="91">
        <v>0.04</v>
      </c>
    </row>
    <row r="7" spans="1:10" x14ac:dyDescent="0.2">
      <c r="C7" s="92" t="s">
        <v>3</v>
      </c>
      <c r="D7" s="92" t="s">
        <v>113</v>
      </c>
      <c r="E7" s="91">
        <v>0.127</v>
      </c>
      <c r="F7" s="91">
        <v>4.0000000000000003E-5</v>
      </c>
      <c r="G7" s="91">
        <v>4.0000000000000001E-3</v>
      </c>
      <c r="H7" s="91">
        <v>4.8000000000000001E-2</v>
      </c>
    </row>
    <row r="8" spans="1:10" x14ac:dyDescent="0.2">
      <c r="C8" s="92" t="s">
        <v>3</v>
      </c>
      <c r="D8" s="92" t="s">
        <v>18</v>
      </c>
      <c r="E8" s="91">
        <v>0.14000000000000001</v>
      </c>
      <c r="F8" s="91">
        <v>4.0000000000000003E-5</v>
      </c>
      <c r="G8" s="91">
        <v>4.0000000000000001E-3</v>
      </c>
      <c r="H8" s="91">
        <v>0.03</v>
      </c>
    </row>
    <row r="9" spans="1:10" x14ac:dyDescent="0.2">
      <c r="C9" s="92" t="s">
        <v>3</v>
      </c>
      <c r="D9" s="92" t="s">
        <v>19</v>
      </c>
      <c r="E9" s="91">
        <v>0.115</v>
      </c>
      <c r="F9" s="91">
        <v>4.0000000000000003E-5</v>
      </c>
      <c r="G9" s="91">
        <v>4.0000000000000001E-3</v>
      </c>
      <c r="H9" s="91">
        <v>0.03</v>
      </c>
    </row>
    <row r="10" spans="1:10" x14ac:dyDescent="0.2">
      <c r="C10" s="92" t="s">
        <v>3</v>
      </c>
      <c r="D10" s="92" t="s">
        <v>20</v>
      </c>
      <c r="E10" s="91">
        <v>7.4999999999999997E-2</v>
      </c>
      <c r="F10" s="91">
        <v>4.0000000000000003E-5</v>
      </c>
      <c r="G10" s="91">
        <v>4.0000000000000001E-3</v>
      </c>
      <c r="H10" s="91">
        <v>0.04</v>
      </c>
    </row>
    <row r="11" spans="1:10" x14ac:dyDescent="0.2">
      <c r="C11" s="92" t="s">
        <v>3</v>
      </c>
      <c r="D11" s="92" t="s">
        <v>21</v>
      </c>
      <c r="E11" s="91">
        <v>0.08</v>
      </c>
      <c r="F11" s="91">
        <v>4.0000000000000003E-5</v>
      </c>
      <c r="G11" s="91">
        <v>4.0000000000000001E-3</v>
      </c>
      <c r="H11" s="91">
        <v>0.03</v>
      </c>
    </row>
    <row r="12" spans="1:10" x14ac:dyDescent="0.2">
      <c r="C12" s="92" t="s">
        <v>3</v>
      </c>
      <c r="D12" s="92" t="s">
        <v>22</v>
      </c>
      <c r="E12" s="91">
        <v>0.11</v>
      </c>
      <c r="F12" s="91">
        <v>4.0000000000000003E-5</v>
      </c>
      <c r="G12" s="91">
        <v>4.0000000000000001E-3</v>
      </c>
      <c r="H12" s="91">
        <v>0.04</v>
      </c>
    </row>
    <row r="13" spans="1:10" x14ac:dyDescent="0.2">
      <c r="C13" s="92" t="s">
        <v>3</v>
      </c>
      <c r="D13" s="92" t="s">
        <v>103</v>
      </c>
      <c r="E13" s="91">
        <v>8.1000000000000003E-2</v>
      </c>
      <c r="F13" s="91">
        <v>4.0000000000000003E-5</v>
      </c>
      <c r="G13" s="91">
        <v>4.0000000000000001E-3</v>
      </c>
      <c r="H13" s="91">
        <v>4.5999999999999999E-2</v>
      </c>
    </row>
    <row r="14" spans="1:10" x14ac:dyDescent="0.2">
      <c r="C14" s="92" t="s">
        <v>3</v>
      </c>
      <c r="D14" s="92" t="s">
        <v>23</v>
      </c>
      <c r="E14" s="91">
        <v>8.4000000000000005E-2</v>
      </c>
      <c r="F14" s="91">
        <v>4.0000000000000003E-5</v>
      </c>
      <c r="G14" s="91">
        <v>4.0000000000000001E-3</v>
      </c>
      <c r="H14" s="91">
        <v>4.4999999999999998E-2</v>
      </c>
    </row>
    <row r="15" spans="1:10" x14ac:dyDescent="0.2">
      <c r="C15" s="92" t="s">
        <v>3</v>
      </c>
      <c r="D15" s="92" t="s">
        <v>24</v>
      </c>
      <c r="E15" s="91">
        <v>0.08</v>
      </c>
      <c r="F15" s="91">
        <v>4.0000000000000003E-5</v>
      </c>
      <c r="G15" s="91">
        <v>4.0000000000000001E-3</v>
      </c>
      <c r="H15" s="91">
        <v>0.04</v>
      </c>
    </row>
    <row r="16" spans="1:10" x14ac:dyDescent="0.2">
      <c r="C16" s="92" t="s">
        <v>3</v>
      </c>
      <c r="D16" s="92" t="s">
        <v>25</v>
      </c>
      <c r="E16" s="91">
        <v>0.09</v>
      </c>
      <c r="F16" s="91">
        <v>4.0000000000000003E-5</v>
      </c>
      <c r="G16" s="91">
        <v>4.0000000000000001E-3</v>
      </c>
      <c r="H16" s="91">
        <v>0.04</v>
      </c>
    </row>
    <row r="17" spans="1:8" x14ac:dyDescent="0.2">
      <c r="C17" s="92" t="s">
        <v>3</v>
      </c>
      <c r="D17" s="92" t="s">
        <v>26</v>
      </c>
      <c r="E17" s="91">
        <v>0.11</v>
      </c>
      <c r="F17" s="91">
        <v>3.0000000000000001E-5</v>
      </c>
      <c r="G17" s="91">
        <v>4.0000000000000001E-3</v>
      </c>
      <c r="H17" s="91">
        <v>0.03</v>
      </c>
    </row>
    <row r="18" spans="1:8" x14ac:dyDescent="0.2">
      <c r="C18" s="92" t="s">
        <v>3</v>
      </c>
      <c r="D18" s="92" t="s">
        <v>27</v>
      </c>
      <c r="E18" s="91">
        <v>6.5000000000000002E-2</v>
      </c>
      <c r="F18" s="91">
        <v>2.0000000000000002E-5</v>
      </c>
      <c r="G18" s="91">
        <v>4.0000000000000001E-3</v>
      </c>
      <c r="H18" s="91">
        <v>0.02</v>
      </c>
    </row>
    <row r="19" spans="1:8" x14ac:dyDescent="0.2">
      <c r="C19" s="92" t="s">
        <v>3</v>
      </c>
      <c r="D19" s="92" t="s">
        <v>104</v>
      </c>
      <c r="E19" s="91">
        <v>0.09</v>
      </c>
      <c r="F19" s="91">
        <v>4.0000000000000003E-5</v>
      </c>
      <c r="G19" s="91">
        <v>4.0000000000000001E-3</v>
      </c>
      <c r="H19" s="91">
        <v>0.04</v>
      </c>
    </row>
    <row r="20" spans="1:8" x14ac:dyDescent="0.2">
      <c r="C20" s="92" t="s">
        <v>3</v>
      </c>
      <c r="D20" s="94" t="s">
        <v>28</v>
      </c>
      <c r="E20" s="95">
        <v>0.1</v>
      </c>
      <c r="F20" s="95">
        <v>4.0000000000000003E-5</v>
      </c>
      <c r="G20" s="91">
        <v>4.0000000000000001E-3</v>
      </c>
      <c r="H20" s="95">
        <v>0.04</v>
      </c>
    </row>
    <row r="21" spans="1:8" x14ac:dyDescent="0.2">
      <c r="C21" s="92" t="s">
        <v>3</v>
      </c>
      <c r="D21" s="92" t="s">
        <v>29</v>
      </c>
      <c r="E21" s="91">
        <v>8.1000000000000003E-2</v>
      </c>
      <c r="F21" s="91">
        <v>4.0000000000000003E-5</v>
      </c>
      <c r="G21" s="91">
        <v>4.0000000000000001E-3</v>
      </c>
      <c r="H21" s="91">
        <v>4.5999999999999999E-2</v>
      </c>
    </row>
    <row r="22" spans="1:8" x14ac:dyDescent="0.2">
      <c r="C22" s="92"/>
      <c r="D22" s="92"/>
      <c r="E22" s="91"/>
      <c r="F22" s="91"/>
      <c r="H22" s="91"/>
    </row>
    <row r="23" spans="1:8" x14ac:dyDescent="0.2">
      <c r="A23" s="154" t="s">
        <v>14</v>
      </c>
      <c r="C23" s="92"/>
      <c r="D23" s="92"/>
      <c r="E23" s="91"/>
      <c r="F23" s="91"/>
      <c r="H23" s="91"/>
    </row>
    <row r="24" spans="1:8" x14ac:dyDescent="0.2">
      <c r="C24" s="92" t="s">
        <v>3</v>
      </c>
      <c r="D24" s="92" t="s">
        <v>0</v>
      </c>
      <c r="E24" s="91">
        <v>0.17</v>
      </c>
      <c r="F24" s="91">
        <v>1.5E-3</v>
      </c>
      <c r="G24" s="91">
        <v>0.03</v>
      </c>
      <c r="H24" s="91">
        <v>0</v>
      </c>
    </row>
    <row r="25" spans="1:8" x14ac:dyDescent="0.2">
      <c r="C25" s="92" t="s">
        <v>3</v>
      </c>
      <c r="D25" s="92" t="s">
        <v>10</v>
      </c>
      <c r="E25" s="91">
        <v>0.2</v>
      </c>
      <c r="F25" s="91">
        <v>1.4E-2</v>
      </c>
      <c r="G25" s="91">
        <v>0</v>
      </c>
      <c r="H25" s="91">
        <v>0</v>
      </c>
    </row>
    <row r="26" spans="1:8" x14ac:dyDescent="0.2">
      <c r="C26" s="92" t="s">
        <v>3</v>
      </c>
      <c r="D26" s="92" t="s">
        <v>64</v>
      </c>
      <c r="E26" s="91">
        <v>66</v>
      </c>
      <c r="F26" s="91">
        <v>90</v>
      </c>
      <c r="G26" s="91">
        <v>0.05</v>
      </c>
      <c r="H26" s="91">
        <v>0</v>
      </c>
    </row>
    <row r="27" spans="1:8" x14ac:dyDescent="0.2">
      <c r="C27" s="92" t="s">
        <v>3</v>
      </c>
      <c r="D27" s="92" t="s">
        <v>33</v>
      </c>
      <c r="E27" s="91">
        <v>0.01</v>
      </c>
      <c r="F27" s="91">
        <v>0</v>
      </c>
      <c r="G27" s="91">
        <v>7.0000000000000001E-3</v>
      </c>
      <c r="H27" s="91">
        <v>0</v>
      </c>
    </row>
    <row r="28" spans="1:8" x14ac:dyDescent="0.2">
      <c r="C28" s="92" t="s">
        <v>3</v>
      </c>
      <c r="D28" s="92" t="s">
        <v>32</v>
      </c>
      <c r="E28" s="91">
        <v>0.09</v>
      </c>
      <c r="F28" s="91">
        <v>1.7000000000000001E-2</v>
      </c>
      <c r="G28" s="91">
        <v>0.05</v>
      </c>
      <c r="H28" s="91">
        <v>0</v>
      </c>
    </row>
    <row r="29" spans="1:8" x14ac:dyDescent="0.2">
      <c r="C29" s="92" t="s">
        <v>3</v>
      </c>
      <c r="D29" s="92" t="s">
        <v>11</v>
      </c>
      <c r="E29" s="91">
        <v>0.16</v>
      </c>
      <c r="F29" s="91">
        <v>0.03</v>
      </c>
      <c r="G29" s="91">
        <v>0</v>
      </c>
      <c r="H29" s="91">
        <v>0</v>
      </c>
    </row>
    <row r="30" spans="1:8" x14ac:dyDescent="0.2">
      <c r="C30" s="92" t="s">
        <v>3</v>
      </c>
      <c r="D30" s="92" t="s">
        <v>30</v>
      </c>
      <c r="E30" s="91">
        <v>0.08</v>
      </c>
      <c r="F30" s="91">
        <v>2.3E-2</v>
      </c>
      <c r="G30" s="91">
        <v>0.05</v>
      </c>
      <c r="H30" s="91">
        <v>0</v>
      </c>
    </row>
    <row r="31" spans="1:8" x14ac:dyDescent="0.2">
      <c r="C31" s="92" t="s">
        <v>3</v>
      </c>
      <c r="D31" s="92" t="s">
        <v>34</v>
      </c>
      <c r="E31" s="91">
        <v>0.19</v>
      </c>
      <c r="F31" s="91">
        <v>0.106</v>
      </c>
      <c r="G31" s="91">
        <v>0.04</v>
      </c>
      <c r="H31" s="91">
        <v>0</v>
      </c>
    </row>
    <row r="32" spans="1:8" x14ac:dyDescent="0.2">
      <c r="C32" s="92" t="s">
        <v>3</v>
      </c>
      <c r="D32" s="92" t="s">
        <v>35</v>
      </c>
      <c r="E32" s="91">
        <v>0.04</v>
      </c>
      <c r="F32" s="91">
        <v>0</v>
      </c>
      <c r="G32" s="91">
        <v>0</v>
      </c>
      <c r="H32" s="91">
        <v>0.02</v>
      </c>
    </row>
    <row r="33" spans="1:8" x14ac:dyDescent="0.2">
      <c r="C33" s="92" t="s">
        <v>3</v>
      </c>
      <c r="D33" s="92" t="s">
        <v>100</v>
      </c>
      <c r="E33" s="91">
        <v>0.04</v>
      </c>
      <c r="F33" s="91">
        <v>0</v>
      </c>
      <c r="G33" s="91">
        <v>0</v>
      </c>
      <c r="H33" s="91">
        <v>0.02</v>
      </c>
    </row>
    <row r="34" spans="1:8" x14ac:dyDescent="0.2">
      <c r="C34" s="92" t="s">
        <v>3</v>
      </c>
      <c r="D34" s="92" t="s">
        <v>38</v>
      </c>
      <c r="E34" s="91">
        <v>4.5999999999999999E-2</v>
      </c>
      <c r="F34" s="91">
        <v>1.2E-2</v>
      </c>
      <c r="G34" s="91">
        <v>0.04</v>
      </c>
      <c r="H34" s="91">
        <v>0</v>
      </c>
    </row>
    <row r="35" spans="1:8" x14ac:dyDescent="0.2">
      <c r="C35" s="92" t="s">
        <v>3</v>
      </c>
      <c r="D35" s="92" t="s">
        <v>36</v>
      </c>
      <c r="E35" s="91">
        <v>0.22</v>
      </c>
      <c r="F35" s="91">
        <v>0</v>
      </c>
      <c r="G35" s="91">
        <v>0</v>
      </c>
      <c r="H35" s="91">
        <v>0</v>
      </c>
    </row>
    <row r="36" spans="1:8" x14ac:dyDescent="0.2">
      <c r="C36" s="92" t="s">
        <v>3</v>
      </c>
      <c r="D36" s="92" t="s">
        <v>31</v>
      </c>
      <c r="E36" s="91">
        <v>0.03</v>
      </c>
      <c r="F36" s="91">
        <v>1.2999999999999999E-4</v>
      </c>
      <c r="G36" s="91">
        <v>0.02</v>
      </c>
      <c r="H36" s="91">
        <v>0</v>
      </c>
    </row>
    <row r="37" spans="1:8" x14ac:dyDescent="0.2">
      <c r="C37" s="92" t="s">
        <v>3</v>
      </c>
      <c r="D37" s="92" t="s">
        <v>39</v>
      </c>
      <c r="E37" s="91">
        <v>0.04</v>
      </c>
      <c r="F37" s="91">
        <v>1.2999999999999999E-4</v>
      </c>
      <c r="G37" s="91">
        <v>0.02</v>
      </c>
      <c r="H37" s="91">
        <v>0</v>
      </c>
    </row>
    <row r="38" spans="1:8" x14ac:dyDescent="0.2">
      <c r="C38" s="92" t="s">
        <v>3</v>
      </c>
      <c r="D38" s="92" t="s">
        <v>37</v>
      </c>
      <c r="E38" s="91">
        <v>1.7</v>
      </c>
      <c r="F38" s="91">
        <v>19</v>
      </c>
      <c r="G38" s="91">
        <v>0.05</v>
      </c>
      <c r="H38" s="91">
        <v>0</v>
      </c>
    </row>
    <row r="39" spans="1:8" x14ac:dyDescent="0.2">
      <c r="C39" s="92" t="s">
        <v>3</v>
      </c>
      <c r="D39" s="92" t="s">
        <v>40</v>
      </c>
      <c r="E39" s="91">
        <v>0.04</v>
      </c>
      <c r="F39" s="91">
        <v>0</v>
      </c>
      <c r="G39" s="91">
        <v>0</v>
      </c>
      <c r="H39" s="91">
        <v>0.02</v>
      </c>
    </row>
    <row r="40" spans="1:8" x14ac:dyDescent="0.2">
      <c r="C40" s="92" t="s">
        <v>3</v>
      </c>
      <c r="D40" s="92" t="s">
        <v>41</v>
      </c>
      <c r="E40" s="91">
        <v>7.0000000000000007E-2</v>
      </c>
      <c r="F40" s="91">
        <v>3.3000000000000002E-2</v>
      </c>
      <c r="G40" s="91">
        <v>0.04</v>
      </c>
      <c r="H40" s="91">
        <v>0</v>
      </c>
    </row>
    <row r="41" spans="1:8" x14ac:dyDescent="0.2">
      <c r="C41" s="92"/>
      <c r="D41" s="92"/>
      <c r="E41" s="91"/>
      <c r="F41" s="91"/>
      <c r="G41" s="91"/>
      <c r="H41" s="91"/>
    </row>
    <row r="42" spans="1:8" x14ac:dyDescent="0.2">
      <c r="A42" s="154" t="s">
        <v>76</v>
      </c>
      <c r="C42" s="92"/>
      <c r="D42" s="92"/>
      <c r="E42" s="91"/>
      <c r="F42" s="91"/>
      <c r="G42" s="91"/>
      <c r="H42" s="91"/>
    </row>
    <row r="43" spans="1:8" x14ac:dyDescent="0.2">
      <c r="C43" s="92" t="s">
        <v>73</v>
      </c>
      <c r="D43" s="92" t="s">
        <v>105</v>
      </c>
      <c r="E43" s="91">
        <v>0.15</v>
      </c>
      <c r="F43" s="91">
        <v>0</v>
      </c>
      <c r="G43" s="91">
        <v>0</v>
      </c>
      <c r="H43" s="91">
        <v>0</v>
      </c>
    </row>
    <row r="44" spans="1:8" x14ac:dyDescent="0.2">
      <c r="C44" s="92" t="s">
        <v>73</v>
      </c>
      <c r="D44" s="92" t="s">
        <v>116</v>
      </c>
      <c r="E44" s="91">
        <v>1.6E-2</v>
      </c>
      <c r="F44" s="91">
        <v>0</v>
      </c>
      <c r="G44" s="91">
        <v>0</v>
      </c>
      <c r="H44" s="91">
        <v>0</v>
      </c>
    </row>
    <row r="45" spans="1:8" x14ac:dyDescent="0.2">
      <c r="C45" s="92" t="s">
        <v>73</v>
      </c>
      <c r="D45" s="92" t="s">
        <v>117</v>
      </c>
      <c r="E45" s="91">
        <v>1.9E-2</v>
      </c>
      <c r="F45" s="91">
        <v>0</v>
      </c>
      <c r="G45" s="91">
        <v>0</v>
      </c>
      <c r="H45" s="91">
        <v>0</v>
      </c>
    </row>
    <row r="46" spans="1:8" x14ac:dyDescent="0.2">
      <c r="C46" s="92" t="s">
        <v>73</v>
      </c>
      <c r="D46" s="92" t="s">
        <v>118</v>
      </c>
      <c r="E46" s="91">
        <v>1.4999999999999999E-2</v>
      </c>
      <c r="F46" s="91">
        <v>0</v>
      </c>
      <c r="G46" s="91">
        <v>0</v>
      </c>
      <c r="H46" s="91">
        <v>0</v>
      </c>
    </row>
    <row r="47" spans="1:8" x14ac:dyDescent="0.2">
      <c r="C47" s="92" t="s">
        <v>73</v>
      </c>
      <c r="D47" s="92" t="s">
        <v>106</v>
      </c>
      <c r="E47" s="91">
        <v>3.9E-2</v>
      </c>
      <c r="F47" s="91">
        <v>0</v>
      </c>
      <c r="G47" s="91">
        <v>0</v>
      </c>
      <c r="H47" s="91">
        <v>0</v>
      </c>
    </row>
    <row r="48" spans="1:8" x14ac:dyDescent="0.2">
      <c r="C48" s="92" t="s">
        <v>73</v>
      </c>
      <c r="D48" s="92" t="s">
        <v>107</v>
      </c>
      <c r="E48" s="91">
        <v>1.7999999999999999E-2</v>
      </c>
      <c r="F48" s="91">
        <v>0</v>
      </c>
      <c r="G48" s="91">
        <v>0</v>
      </c>
      <c r="H48" s="91">
        <v>0</v>
      </c>
    </row>
    <row r="49" spans="3:8" x14ac:dyDescent="0.2">
      <c r="C49" s="92" t="s">
        <v>73</v>
      </c>
      <c r="D49" s="92" t="s">
        <v>108</v>
      </c>
      <c r="E49" s="91">
        <v>1.7999999999999999E-2</v>
      </c>
      <c r="F49" s="91">
        <v>0</v>
      </c>
      <c r="G49" s="91">
        <v>0</v>
      </c>
      <c r="H49" s="91">
        <v>0</v>
      </c>
    </row>
    <row r="50" spans="3:8" x14ac:dyDescent="0.2">
      <c r="C50" s="92" t="s">
        <v>73</v>
      </c>
      <c r="D50" s="92" t="s">
        <v>17</v>
      </c>
      <c r="E50" s="91">
        <v>5.0000000000000001E-3</v>
      </c>
      <c r="F50" s="91">
        <v>0</v>
      </c>
      <c r="G50" s="91">
        <v>0</v>
      </c>
      <c r="H50" s="91">
        <v>0</v>
      </c>
    </row>
    <row r="51" spans="3:8" x14ac:dyDescent="0.2">
      <c r="C51" s="92" t="s">
        <v>73</v>
      </c>
      <c r="D51" s="92" t="s">
        <v>42</v>
      </c>
      <c r="E51" s="91">
        <v>0.03</v>
      </c>
      <c r="F51" s="91">
        <v>0</v>
      </c>
      <c r="G51" s="91">
        <v>0</v>
      </c>
      <c r="H51" s="91">
        <v>0</v>
      </c>
    </row>
    <row r="52" spans="3:8" x14ac:dyDescent="0.2">
      <c r="C52" s="92" t="s">
        <v>51</v>
      </c>
      <c r="D52" s="92" t="s">
        <v>43</v>
      </c>
      <c r="E52" s="91">
        <v>6.5</v>
      </c>
      <c r="F52" s="91">
        <v>0</v>
      </c>
      <c r="G52" s="91">
        <v>0</v>
      </c>
      <c r="H52" s="91">
        <v>0</v>
      </c>
    </row>
    <row r="53" spans="3:8" x14ac:dyDescent="0.2">
      <c r="C53" s="92" t="s">
        <v>73</v>
      </c>
      <c r="D53" s="92" t="s">
        <v>44</v>
      </c>
      <c r="E53" s="91">
        <v>4.6000000000000001E-4</v>
      </c>
      <c r="F53" s="91">
        <v>0</v>
      </c>
      <c r="G53" s="91">
        <v>0</v>
      </c>
      <c r="H53" s="91">
        <v>0</v>
      </c>
    </row>
    <row r="54" spans="3:8" x14ac:dyDescent="0.2">
      <c r="C54" s="92" t="s">
        <v>52</v>
      </c>
      <c r="D54" s="92" t="s">
        <v>91</v>
      </c>
      <c r="E54" s="91">
        <v>0.2</v>
      </c>
      <c r="F54" s="91">
        <v>0</v>
      </c>
      <c r="G54" s="91">
        <v>0</v>
      </c>
      <c r="H54" s="91">
        <v>0</v>
      </c>
    </row>
    <row r="55" spans="3:8" x14ac:dyDescent="0.2">
      <c r="C55" s="92" t="s">
        <v>52</v>
      </c>
      <c r="D55" s="92" t="s">
        <v>119</v>
      </c>
      <c r="E55" s="91">
        <v>0.05</v>
      </c>
      <c r="F55" s="91">
        <v>0</v>
      </c>
      <c r="G55" s="91">
        <v>0</v>
      </c>
      <c r="H55" s="91">
        <v>0</v>
      </c>
    </row>
    <row r="56" spans="3:8" x14ac:dyDescent="0.2">
      <c r="C56" s="92" t="s">
        <v>73</v>
      </c>
      <c r="D56" s="92" t="s">
        <v>45</v>
      </c>
      <c r="E56" s="91">
        <v>1.7999999999999999E-2</v>
      </c>
      <c r="F56" s="91">
        <v>0</v>
      </c>
      <c r="G56" s="91">
        <v>0</v>
      </c>
      <c r="H56" s="91">
        <v>0</v>
      </c>
    </row>
    <row r="57" spans="3:8" x14ac:dyDescent="0.2">
      <c r="C57" s="92" t="s">
        <v>53</v>
      </c>
      <c r="D57" s="92" t="s">
        <v>92</v>
      </c>
      <c r="E57" s="91">
        <v>6</v>
      </c>
      <c r="F57" s="91">
        <v>0</v>
      </c>
      <c r="G57" s="91">
        <v>0</v>
      </c>
      <c r="H57" s="91">
        <v>0</v>
      </c>
    </row>
    <row r="58" spans="3:8" x14ac:dyDescent="0.2">
      <c r="C58" s="92" t="s">
        <v>53</v>
      </c>
      <c r="D58" s="92" t="s">
        <v>93</v>
      </c>
      <c r="E58" s="91">
        <v>1.2</v>
      </c>
      <c r="F58" s="91">
        <v>0</v>
      </c>
      <c r="G58" s="91">
        <v>0</v>
      </c>
      <c r="H58" s="91">
        <v>0</v>
      </c>
    </row>
    <row r="59" spans="3:8" x14ac:dyDescent="0.2">
      <c r="C59" s="92" t="s">
        <v>73</v>
      </c>
      <c r="D59" s="92" t="s">
        <v>94</v>
      </c>
      <c r="E59" s="91">
        <v>1.1299999999999999E-2</v>
      </c>
      <c r="F59" s="91">
        <v>0</v>
      </c>
      <c r="G59" s="91">
        <v>0</v>
      </c>
      <c r="H59" s="91">
        <v>0</v>
      </c>
    </row>
    <row r="60" spans="3:8" x14ac:dyDescent="0.2">
      <c r="C60" s="92" t="s">
        <v>73</v>
      </c>
      <c r="D60" s="92" t="s">
        <v>95</v>
      </c>
      <c r="E60" s="91">
        <v>5.0000000000000001E-3</v>
      </c>
      <c r="F60" s="91">
        <v>0</v>
      </c>
      <c r="G60" s="91">
        <v>0</v>
      </c>
      <c r="H60" s="91">
        <v>0</v>
      </c>
    </row>
    <row r="61" spans="3:8" x14ac:dyDescent="0.2">
      <c r="C61" s="92" t="s">
        <v>73</v>
      </c>
      <c r="D61" s="92" t="s">
        <v>46</v>
      </c>
      <c r="E61" s="91">
        <v>0.03</v>
      </c>
      <c r="F61" s="91">
        <v>0</v>
      </c>
      <c r="G61" s="91">
        <v>0</v>
      </c>
      <c r="H61" s="91">
        <v>0</v>
      </c>
    </row>
    <row r="62" spans="3:8" x14ac:dyDescent="0.2">
      <c r="C62" s="92" t="s">
        <v>54</v>
      </c>
      <c r="D62" s="92" t="s">
        <v>47</v>
      </c>
      <c r="E62" s="91">
        <v>0.7</v>
      </c>
      <c r="F62" s="91">
        <v>0</v>
      </c>
      <c r="G62" s="91">
        <v>0</v>
      </c>
      <c r="H62" s="91">
        <v>0</v>
      </c>
    </row>
    <row r="63" spans="3:8" x14ac:dyDescent="0.2">
      <c r="C63" s="92" t="s">
        <v>2</v>
      </c>
      <c r="D63" s="92" t="s">
        <v>74</v>
      </c>
      <c r="E63" s="91">
        <v>10.7</v>
      </c>
      <c r="F63" s="91">
        <v>0</v>
      </c>
      <c r="G63" s="91">
        <v>0</v>
      </c>
      <c r="H63" s="91">
        <v>0</v>
      </c>
    </row>
    <row r="64" spans="3:8" x14ac:dyDescent="0.2">
      <c r="C64" s="92" t="s">
        <v>2</v>
      </c>
      <c r="D64" s="92" t="s">
        <v>50</v>
      </c>
      <c r="E64" s="110">
        <v>11.8</v>
      </c>
      <c r="F64" s="91">
        <v>0</v>
      </c>
      <c r="G64" s="110">
        <v>0</v>
      </c>
      <c r="H64" s="91">
        <v>0</v>
      </c>
    </row>
    <row r="65" spans="1:8" x14ac:dyDescent="0.2">
      <c r="C65" s="108" t="s">
        <v>109</v>
      </c>
      <c r="D65" s="92" t="s">
        <v>120</v>
      </c>
      <c r="E65" s="107">
        <v>47.2</v>
      </c>
      <c r="F65" s="91">
        <v>0</v>
      </c>
      <c r="G65" s="107">
        <v>0</v>
      </c>
      <c r="H65" s="109">
        <v>0</v>
      </c>
    </row>
    <row r="66" spans="1:8" x14ac:dyDescent="0.2">
      <c r="C66" s="108" t="s">
        <v>110</v>
      </c>
      <c r="D66" s="92" t="s">
        <v>111</v>
      </c>
      <c r="E66" s="107">
        <v>53.5</v>
      </c>
      <c r="F66" s="93">
        <v>0</v>
      </c>
      <c r="G66" s="107">
        <v>0</v>
      </c>
      <c r="H66" s="109">
        <v>0</v>
      </c>
    </row>
    <row r="67" spans="1:8" x14ac:dyDescent="0.2">
      <c r="C67" s="108" t="s">
        <v>6</v>
      </c>
      <c r="D67" s="92" t="s">
        <v>112</v>
      </c>
      <c r="E67" s="107">
        <v>1</v>
      </c>
      <c r="F67" s="93">
        <v>0</v>
      </c>
      <c r="G67" s="107">
        <v>0</v>
      </c>
      <c r="H67" s="109">
        <v>0</v>
      </c>
    </row>
    <row r="68" spans="1:8" x14ac:dyDescent="0.2">
      <c r="C68" s="108"/>
      <c r="D68" s="92"/>
      <c r="E68" s="107"/>
      <c r="F68" s="93"/>
      <c r="G68" s="107"/>
      <c r="H68" s="109"/>
    </row>
    <row r="69" spans="1:8" x14ac:dyDescent="0.2">
      <c r="A69" s="154" t="s">
        <v>75</v>
      </c>
      <c r="C69" s="108"/>
      <c r="D69" s="92"/>
      <c r="E69" s="107"/>
      <c r="F69" s="93"/>
      <c r="G69" s="107"/>
      <c r="H69" s="109"/>
    </row>
    <row r="70" spans="1:8" x14ac:dyDescent="0.2">
      <c r="C70" s="108" t="s">
        <v>1</v>
      </c>
      <c r="D70" s="92" t="s">
        <v>121</v>
      </c>
      <c r="E70" s="107">
        <v>1E-3</v>
      </c>
      <c r="F70" s="91">
        <v>0</v>
      </c>
      <c r="G70" s="107">
        <v>0</v>
      </c>
      <c r="H70" s="109">
        <v>0</v>
      </c>
    </row>
    <row r="71" spans="1:8" x14ac:dyDescent="0.2">
      <c r="C71" s="108" t="s">
        <v>1</v>
      </c>
      <c r="D71" s="92" t="s">
        <v>48</v>
      </c>
      <c r="E71" s="107">
        <v>8.0000000000000004E-4</v>
      </c>
      <c r="F71" s="91">
        <v>0</v>
      </c>
      <c r="G71" s="107">
        <v>0</v>
      </c>
      <c r="H71" s="109">
        <v>0</v>
      </c>
    </row>
    <row r="72" spans="1:8" x14ac:dyDescent="0.2">
      <c r="C72" s="108" t="s">
        <v>1</v>
      </c>
      <c r="D72" s="92" t="s">
        <v>49</v>
      </c>
      <c r="E72" s="107">
        <v>5.0000000000000001E-3</v>
      </c>
      <c r="F72" s="91">
        <v>0</v>
      </c>
      <c r="G72" s="107">
        <v>0</v>
      </c>
      <c r="H72" s="109">
        <v>0</v>
      </c>
    </row>
    <row r="73" spans="1:8" x14ac:dyDescent="0.2">
      <c r="C73" s="108" t="s">
        <v>73</v>
      </c>
      <c r="D73" s="92" t="s">
        <v>58</v>
      </c>
      <c r="E73" s="111">
        <v>3.3500000000000001E-3</v>
      </c>
      <c r="F73" s="91">
        <v>0</v>
      </c>
      <c r="G73" s="111">
        <v>0</v>
      </c>
      <c r="H73" s="109">
        <v>0</v>
      </c>
    </row>
    <row r="74" spans="1:8" x14ac:dyDescent="0.2">
      <c r="C74" s="108" t="s">
        <v>1</v>
      </c>
      <c r="D74" s="92" t="s">
        <v>59</v>
      </c>
      <c r="E74" s="112">
        <v>1.2E-2</v>
      </c>
      <c r="F74" s="91">
        <v>0</v>
      </c>
      <c r="G74" s="111">
        <v>0</v>
      </c>
      <c r="H74" s="109">
        <v>0</v>
      </c>
    </row>
    <row r="75" spans="1:8" x14ac:dyDescent="0.2">
      <c r="E75" s="12"/>
      <c r="G75" s="12"/>
    </row>
    <row r="76" spans="1:8" x14ac:dyDescent="0.2">
      <c r="A76" s="154" t="s">
        <v>15</v>
      </c>
    </row>
    <row r="77" spans="1:8" x14ac:dyDescent="0.2">
      <c r="C77" t="str">
        <f t="shared" ref="C77:H81" si="0">C63</f>
        <v>kWh</v>
      </c>
      <c r="D77" t="str">
        <f t="shared" si="0"/>
        <v xml:space="preserve">Dansk elektricitet (1992) </v>
      </c>
      <c r="E77">
        <f t="shared" si="0"/>
        <v>10.7</v>
      </c>
      <c r="F77">
        <f t="shared" si="0"/>
        <v>0</v>
      </c>
      <c r="G77">
        <f t="shared" si="0"/>
        <v>0</v>
      </c>
      <c r="H77">
        <f t="shared" si="0"/>
        <v>0</v>
      </c>
    </row>
    <row r="78" spans="1:8" x14ac:dyDescent="0.2">
      <c r="C78" t="str">
        <f t="shared" si="0"/>
        <v>kWh</v>
      </c>
      <c r="D78" t="str">
        <f t="shared" si="0"/>
        <v>EU elektricitet (1994)</v>
      </c>
      <c r="E78">
        <f t="shared" si="0"/>
        <v>11.8</v>
      </c>
      <c r="F78">
        <f t="shared" si="0"/>
        <v>0</v>
      </c>
      <c r="G78">
        <f t="shared" si="0"/>
        <v>0</v>
      </c>
      <c r="H78">
        <f t="shared" si="0"/>
        <v>0</v>
      </c>
    </row>
    <row r="79" spans="1:8" x14ac:dyDescent="0.2">
      <c r="C79" t="str">
        <f t="shared" si="0"/>
        <v>kg fuelolie</v>
      </c>
      <c r="D79" t="str">
        <f t="shared" si="0"/>
        <v>Fuelolie, forbrænding af, 1-100 MW</v>
      </c>
      <c r="E79">
        <f t="shared" si="0"/>
        <v>47.2</v>
      </c>
      <c r="F79">
        <f t="shared" si="0"/>
        <v>0</v>
      </c>
      <c r="G79">
        <f t="shared" si="0"/>
        <v>0</v>
      </c>
      <c r="H79">
        <f t="shared" si="0"/>
        <v>0</v>
      </c>
    </row>
    <row r="80" spans="1:8" x14ac:dyDescent="0.2">
      <c r="C80" t="str">
        <f t="shared" si="0"/>
        <v>kg naturgas</v>
      </c>
      <c r="D80" t="str">
        <f t="shared" si="0"/>
        <v>Naturgas, forbrænding af, 1-50 MW</v>
      </c>
      <c r="E80">
        <f t="shared" si="0"/>
        <v>53.5</v>
      </c>
      <c r="F80">
        <f t="shared" si="0"/>
        <v>0</v>
      </c>
      <c r="G80">
        <f t="shared" si="0"/>
        <v>0</v>
      </c>
      <c r="H80">
        <f t="shared" si="0"/>
        <v>0</v>
      </c>
    </row>
    <row r="81" spans="1:8" x14ac:dyDescent="0.2">
      <c r="C81" t="str">
        <f t="shared" si="0"/>
        <v>MJ</v>
      </c>
      <c r="D81" t="str">
        <f t="shared" si="0"/>
        <v>Primær energi, uspecificeret</v>
      </c>
      <c r="E81">
        <f t="shared" si="0"/>
        <v>1</v>
      </c>
      <c r="F81">
        <f t="shared" si="0"/>
        <v>0</v>
      </c>
      <c r="G81">
        <f t="shared" si="0"/>
        <v>0</v>
      </c>
      <c r="H81">
        <f t="shared" si="0"/>
        <v>0</v>
      </c>
    </row>
    <row r="83" spans="1:8" x14ac:dyDescent="0.2">
      <c r="A83" s="154" t="s">
        <v>77</v>
      </c>
    </row>
    <row r="84" spans="1:8" x14ac:dyDescent="0.2">
      <c r="C84" t="str">
        <f>C6</f>
        <v>g</v>
      </c>
      <c r="D84" t="str">
        <f>CONCATENATE(D6, " (bortskaffes ved forbrænding)")</f>
        <v>ABS (bortskaffes ved forbrænding)</v>
      </c>
      <c r="E84">
        <f>E6</f>
        <v>9.5000000000000001E-2</v>
      </c>
      <c r="F84">
        <f>F6</f>
        <v>4.0000000000000003E-5</v>
      </c>
      <c r="G84">
        <f>G6</f>
        <v>4.0000000000000001E-3</v>
      </c>
      <c r="H84">
        <f>H6</f>
        <v>0.04</v>
      </c>
    </row>
    <row r="85" spans="1:8" x14ac:dyDescent="0.2">
      <c r="C85" t="str">
        <f>C6</f>
        <v>g</v>
      </c>
      <c r="D85" t="str">
        <f>CONCATENATE(D6, " (genvindes)")</f>
        <v>ABS (genvindes)</v>
      </c>
      <c r="E85">
        <f t="shared" ref="E85:H86" si="1">E6</f>
        <v>9.5000000000000001E-2</v>
      </c>
      <c r="F85">
        <f t="shared" si="1"/>
        <v>4.0000000000000003E-5</v>
      </c>
      <c r="G85">
        <f>G6</f>
        <v>4.0000000000000001E-3</v>
      </c>
      <c r="H85">
        <f t="shared" si="1"/>
        <v>0.04</v>
      </c>
    </row>
    <row r="86" spans="1:8" x14ac:dyDescent="0.2">
      <c r="C86" t="str">
        <f>C7</f>
        <v>g</v>
      </c>
      <c r="D86" t="str">
        <f>CONCATENATE(D7, " (bortskaffes ved forbrænding)")</f>
        <v>EPS, ekspanderet polystyren (bortskaffes ved forbrænding)</v>
      </c>
      <c r="E86">
        <f t="shared" si="1"/>
        <v>0.127</v>
      </c>
      <c r="F86">
        <f t="shared" si="1"/>
        <v>4.0000000000000003E-5</v>
      </c>
      <c r="G86">
        <f>G7</f>
        <v>4.0000000000000001E-3</v>
      </c>
      <c r="H86">
        <f t="shared" si="1"/>
        <v>4.8000000000000001E-2</v>
      </c>
    </row>
    <row r="87" spans="1:8" x14ac:dyDescent="0.2">
      <c r="C87" t="str">
        <f>C7</f>
        <v>g</v>
      </c>
      <c r="D87" t="str">
        <f>CONCATENATE(D7, " (genvindes)")</f>
        <v>EPS, ekspanderet polystyren (genvindes)</v>
      </c>
      <c r="E87">
        <f t="shared" ref="E87:H88" si="2">E7</f>
        <v>0.127</v>
      </c>
      <c r="F87">
        <f t="shared" si="2"/>
        <v>4.0000000000000003E-5</v>
      </c>
      <c r="G87">
        <f>G7</f>
        <v>4.0000000000000001E-3</v>
      </c>
      <c r="H87">
        <f t="shared" si="2"/>
        <v>4.8000000000000001E-2</v>
      </c>
    </row>
    <row r="88" spans="1:8" x14ac:dyDescent="0.2">
      <c r="C88" t="str">
        <f>C8</f>
        <v>g</v>
      </c>
      <c r="D88" t="str">
        <f>CONCATENATE(D8, " (bortskaffes ved forbrænding)")</f>
        <v>PA, polyamid (bortskaffes ved forbrænding)</v>
      </c>
      <c r="E88">
        <f t="shared" si="2"/>
        <v>0.14000000000000001</v>
      </c>
      <c r="F88">
        <f t="shared" si="2"/>
        <v>4.0000000000000003E-5</v>
      </c>
      <c r="G88">
        <f>G8</f>
        <v>4.0000000000000001E-3</v>
      </c>
      <c r="H88">
        <f t="shared" si="2"/>
        <v>0.03</v>
      </c>
    </row>
    <row r="89" spans="1:8" x14ac:dyDescent="0.2">
      <c r="C89" t="str">
        <f>C8</f>
        <v>g</v>
      </c>
      <c r="D89" t="str">
        <f>CONCATENATE(D8, " (genvindes)")</f>
        <v>PA, polyamid (genvindes)</v>
      </c>
      <c r="E89">
        <f t="shared" ref="E89:H90" si="3">E8</f>
        <v>0.14000000000000001</v>
      </c>
      <c r="F89">
        <f t="shared" si="3"/>
        <v>4.0000000000000003E-5</v>
      </c>
      <c r="G89">
        <f>G8</f>
        <v>4.0000000000000001E-3</v>
      </c>
      <c r="H89">
        <f t="shared" si="3"/>
        <v>0.03</v>
      </c>
    </row>
    <row r="90" spans="1:8" x14ac:dyDescent="0.2">
      <c r="C90" t="str">
        <f>C10</f>
        <v>g</v>
      </c>
      <c r="D90" t="str">
        <f>CONCATENATE(D9, " (bortskaffes ved forbrænding)")</f>
        <v>PC, polykarbonat (bortskaffes ved forbrænding)</v>
      </c>
      <c r="E90">
        <f t="shared" si="3"/>
        <v>0.115</v>
      </c>
      <c r="F90">
        <f t="shared" si="3"/>
        <v>4.0000000000000003E-5</v>
      </c>
      <c r="G90">
        <f>G9</f>
        <v>4.0000000000000001E-3</v>
      </c>
      <c r="H90">
        <f t="shared" si="3"/>
        <v>0.03</v>
      </c>
    </row>
    <row r="91" spans="1:8" x14ac:dyDescent="0.2">
      <c r="C91" t="str">
        <f t="shared" ref="C91:C102" si="4">C10</f>
        <v>g</v>
      </c>
      <c r="D91" t="str">
        <f>CONCATENATE(D9, " (genvindes)")</f>
        <v>PC, polykarbonat (genvindes)</v>
      </c>
      <c r="E91">
        <f t="shared" ref="E91:H92" si="5">E9</f>
        <v>0.115</v>
      </c>
      <c r="F91">
        <f t="shared" si="5"/>
        <v>4.0000000000000003E-5</v>
      </c>
      <c r="G91">
        <f>G9</f>
        <v>4.0000000000000001E-3</v>
      </c>
      <c r="H91">
        <f t="shared" si="5"/>
        <v>0.03</v>
      </c>
    </row>
    <row r="92" spans="1:8" x14ac:dyDescent="0.2">
      <c r="C92" t="str">
        <f t="shared" si="4"/>
        <v>g</v>
      </c>
      <c r="D92" t="str">
        <f>CONCATENATE(D10, " (bortskaffes ved forbrænding)")</f>
        <v>PE, polyethylen (bortskaffes ved forbrænding)</v>
      </c>
      <c r="E92">
        <f t="shared" si="5"/>
        <v>7.4999999999999997E-2</v>
      </c>
      <c r="F92">
        <f t="shared" si="5"/>
        <v>4.0000000000000003E-5</v>
      </c>
      <c r="G92">
        <f>G10</f>
        <v>4.0000000000000001E-3</v>
      </c>
      <c r="H92">
        <f t="shared" si="5"/>
        <v>0.04</v>
      </c>
    </row>
    <row r="93" spans="1:8" x14ac:dyDescent="0.2">
      <c r="C93" t="str">
        <f t="shared" si="4"/>
        <v>g</v>
      </c>
      <c r="D93" t="str">
        <f>CONCATENATE(D10, " (genvindes)")</f>
        <v>PE, polyethylen (genvindes)</v>
      </c>
      <c r="E93">
        <f t="shared" ref="E93:H94" si="6">E10</f>
        <v>7.4999999999999997E-2</v>
      </c>
      <c r="F93">
        <f t="shared" si="6"/>
        <v>4.0000000000000003E-5</v>
      </c>
      <c r="G93">
        <f>G10</f>
        <v>4.0000000000000001E-3</v>
      </c>
      <c r="H93">
        <f t="shared" si="6"/>
        <v>0.04</v>
      </c>
    </row>
    <row r="94" spans="1:8" x14ac:dyDescent="0.2">
      <c r="C94" t="str">
        <f t="shared" si="4"/>
        <v>g</v>
      </c>
      <c r="D94" t="str">
        <f>CONCATENATE(D11, " (bortskaffes ved forbrænding)")</f>
        <v>PET, polyethylen terephthalat (bortskaffes ved forbrænding)</v>
      </c>
      <c r="E94">
        <f t="shared" si="6"/>
        <v>0.08</v>
      </c>
      <c r="F94">
        <f t="shared" si="6"/>
        <v>4.0000000000000003E-5</v>
      </c>
      <c r="G94">
        <f>G11</f>
        <v>4.0000000000000001E-3</v>
      </c>
      <c r="H94">
        <f t="shared" si="6"/>
        <v>0.03</v>
      </c>
    </row>
    <row r="95" spans="1:8" x14ac:dyDescent="0.2">
      <c r="C95" t="str">
        <f t="shared" si="4"/>
        <v>g</v>
      </c>
      <c r="D95" t="str">
        <f>CONCATENATE(D11, " (genvindes)")</f>
        <v>PET, polyethylen terephthalat (genvindes)</v>
      </c>
      <c r="E95">
        <f t="shared" ref="E95:H96" si="7">E11</f>
        <v>0.08</v>
      </c>
      <c r="F95">
        <f t="shared" si="7"/>
        <v>4.0000000000000003E-5</v>
      </c>
      <c r="G95">
        <f>G11</f>
        <v>4.0000000000000001E-3</v>
      </c>
      <c r="H95">
        <f t="shared" si="7"/>
        <v>0.03</v>
      </c>
    </row>
    <row r="96" spans="1:8" x14ac:dyDescent="0.2">
      <c r="C96" t="str">
        <f t="shared" si="4"/>
        <v>g</v>
      </c>
      <c r="D96" t="str">
        <f>CONCATENATE(D12, " (bortskaffes ved forbrænding)")</f>
        <v>PMMA, polymethylmetakrylat (bortskaffes ved forbrænding)</v>
      </c>
      <c r="E96">
        <f t="shared" si="7"/>
        <v>0.11</v>
      </c>
      <c r="F96">
        <f t="shared" si="7"/>
        <v>4.0000000000000003E-5</v>
      </c>
      <c r="G96">
        <f>G12</f>
        <v>4.0000000000000001E-3</v>
      </c>
      <c r="H96">
        <f t="shared" si="7"/>
        <v>0.04</v>
      </c>
    </row>
    <row r="97" spans="3:8" x14ac:dyDescent="0.2">
      <c r="C97" t="str">
        <f t="shared" si="4"/>
        <v>g</v>
      </c>
      <c r="D97" t="str">
        <f>CONCATENATE(D12, " (genvindes)")</f>
        <v>PMMA, polymethylmetakrylat (genvindes)</v>
      </c>
      <c r="E97">
        <f t="shared" ref="E97:H98" si="8">E12</f>
        <v>0.11</v>
      </c>
      <c r="F97">
        <f t="shared" si="8"/>
        <v>4.0000000000000003E-5</v>
      </c>
      <c r="G97">
        <f>G12</f>
        <v>4.0000000000000001E-3</v>
      </c>
      <c r="H97">
        <f t="shared" si="8"/>
        <v>0.04</v>
      </c>
    </row>
    <row r="98" spans="3:8" x14ac:dyDescent="0.2">
      <c r="C98" t="str">
        <f t="shared" si="4"/>
        <v>g</v>
      </c>
      <c r="D98" t="str">
        <f>CONCATENATE(D13, " (bortskaffes ved forbrænding)")</f>
        <v>Polybutadien, syntetisk gummi (bortskaffes ved forbrænding)</v>
      </c>
      <c r="E98">
        <f t="shared" si="8"/>
        <v>8.1000000000000003E-2</v>
      </c>
      <c r="F98">
        <f t="shared" si="8"/>
        <v>4.0000000000000003E-5</v>
      </c>
      <c r="G98">
        <f>G13</f>
        <v>4.0000000000000001E-3</v>
      </c>
      <c r="H98">
        <f t="shared" si="8"/>
        <v>4.5999999999999999E-2</v>
      </c>
    </row>
    <row r="99" spans="3:8" x14ac:dyDescent="0.2">
      <c r="C99" t="str">
        <f t="shared" si="4"/>
        <v>g</v>
      </c>
      <c r="D99" t="str">
        <f>CONCATENATE(D13, " (genvindes)")</f>
        <v>Polybutadien, syntetisk gummi (genvindes)</v>
      </c>
      <c r="E99">
        <f t="shared" ref="E99:H100" si="9">E13</f>
        <v>8.1000000000000003E-2</v>
      </c>
      <c r="F99">
        <f t="shared" si="9"/>
        <v>4.0000000000000003E-5</v>
      </c>
      <c r="G99">
        <f>G13</f>
        <v>4.0000000000000001E-3</v>
      </c>
      <c r="H99">
        <f t="shared" si="9"/>
        <v>4.5999999999999999E-2</v>
      </c>
    </row>
    <row r="100" spans="3:8" x14ac:dyDescent="0.2">
      <c r="C100" t="str">
        <f t="shared" si="4"/>
        <v>g</v>
      </c>
      <c r="D100" t="str">
        <f>CONCATENATE(D14, " (bortskaffes ved forbrænding)")</f>
        <v>POM, polyoximethylen (acetalplast) (bortskaffes ved forbrænding)</v>
      </c>
      <c r="E100">
        <f t="shared" si="9"/>
        <v>8.4000000000000005E-2</v>
      </c>
      <c r="F100">
        <f t="shared" si="9"/>
        <v>4.0000000000000003E-5</v>
      </c>
      <c r="G100">
        <f>G14</f>
        <v>4.0000000000000001E-3</v>
      </c>
      <c r="H100">
        <f t="shared" si="9"/>
        <v>4.4999999999999998E-2</v>
      </c>
    </row>
    <row r="101" spans="3:8" x14ac:dyDescent="0.2">
      <c r="C101" t="str">
        <f t="shared" si="4"/>
        <v>g</v>
      </c>
      <c r="D101" t="str">
        <f>CONCATENATE(D14, " (genvindes)")</f>
        <v>POM, polyoximethylen (acetalplast) (genvindes)</v>
      </c>
      <c r="E101">
        <f t="shared" ref="E101:H102" si="10">E14</f>
        <v>8.4000000000000005E-2</v>
      </c>
      <c r="F101">
        <f t="shared" si="10"/>
        <v>4.0000000000000003E-5</v>
      </c>
      <c r="G101">
        <f>G14</f>
        <v>4.0000000000000001E-3</v>
      </c>
      <c r="H101">
        <f t="shared" si="10"/>
        <v>4.4999999999999998E-2</v>
      </c>
    </row>
    <row r="102" spans="3:8" x14ac:dyDescent="0.2">
      <c r="C102" t="str">
        <f t="shared" si="4"/>
        <v>g</v>
      </c>
      <c r="D102" t="str">
        <f>CONCATENATE(D15, " (bortskaffes ved forbrænding)")</f>
        <v>PP, polypropylen (bortskaffes ved forbrænding)</v>
      </c>
      <c r="E102">
        <f t="shared" si="10"/>
        <v>0.08</v>
      </c>
      <c r="F102">
        <f t="shared" si="10"/>
        <v>4.0000000000000003E-5</v>
      </c>
      <c r="G102">
        <f>G15</f>
        <v>4.0000000000000001E-3</v>
      </c>
      <c r="H102">
        <f t="shared" si="10"/>
        <v>0.04</v>
      </c>
    </row>
    <row r="103" spans="3:8" x14ac:dyDescent="0.2">
      <c r="C103" t="str">
        <f t="shared" ref="C103:C115" si="11">C6</f>
        <v>g</v>
      </c>
      <c r="D103" t="str">
        <f>CONCATENATE(D15, " (genvindes)")</f>
        <v>PP, polypropylen (genvindes)</v>
      </c>
      <c r="E103">
        <f t="shared" ref="E103:H104" si="12">E15</f>
        <v>0.08</v>
      </c>
      <c r="F103">
        <f t="shared" si="12"/>
        <v>4.0000000000000003E-5</v>
      </c>
      <c r="G103">
        <f>G15</f>
        <v>4.0000000000000001E-3</v>
      </c>
      <c r="H103">
        <f t="shared" si="12"/>
        <v>0.04</v>
      </c>
    </row>
    <row r="104" spans="3:8" x14ac:dyDescent="0.2">
      <c r="C104" t="str">
        <f t="shared" si="11"/>
        <v>g</v>
      </c>
      <c r="D104" t="str">
        <f>CONCATENATE(D16, " (bortskaffes ved forbrænding)")</f>
        <v>PS, polystyren (bortskaffes ved forbrænding)</v>
      </c>
      <c r="E104">
        <f t="shared" si="12"/>
        <v>0.09</v>
      </c>
      <c r="F104">
        <f t="shared" si="12"/>
        <v>4.0000000000000003E-5</v>
      </c>
      <c r="G104">
        <f>G16</f>
        <v>4.0000000000000001E-3</v>
      </c>
      <c r="H104">
        <f t="shared" si="12"/>
        <v>0.04</v>
      </c>
    </row>
    <row r="105" spans="3:8" x14ac:dyDescent="0.2">
      <c r="C105" t="str">
        <f t="shared" si="11"/>
        <v>g</v>
      </c>
      <c r="D105" t="str">
        <f>CONCATENATE(D16, " (genvindes)")</f>
        <v>PS, polystyren (genvindes)</v>
      </c>
      <c r="E105">
        <f t="shared" ref="E105:H106" si="13">E16</f>
        <v>0.09</v>
      </c>
      <c r="F105">
        <f t="shared" si="13"/>
        <v>4.0000000000000003E-5</v>
      </c>
      <c r="G105">
        <f>G16</f>
        <v>4.0000000000000001E-3</v>
      </c>
      <c r="H105">
        <f t="shared" si="13"/>
        <v>0.04</v>
      </c>
    </row>
    <row r="106" spans="3:8" x14ac:dyDescent="0.2">
      <c r="C106" t="str">
        <f t="shared" si="11"/>
        <v>g</v>
      </c>
      <c r="D106" t="str">
        <f>CONCATENATE(D17, " (bortskaffes ved forbrænding)")</f>
        <v>PUR, polyurethan (bortskaffes ved forbrænding)</v>
      </c>
      <c r="E106">
        <f t="shared" si="13"/>
        <v>0.11</v>
      </c>
      <c r="F106">
        <f t="shared" si="13"/>
        <v>3.0000000000000001E-5</v>
      </c>
      <c r="G106">
        <f>G17</f>
        <v>4.0000000000000001E-3</v>
      </c>
      <c r="H106">
        <f t="shared" si="13"/>
        <v>0.03</v>
      </c>
    </row>
    <row r="107" spans="3:8" x14ac:dyDescent="0.2">
      <c r="C107" t="str">
        <f t="shared" si="11"/>
        <v>g</v>
      </c>
      <c r="D107" t="str">
        <f>CONCATENATE(D17, " (genvindes)")</f>
        <v>PUR, polyurethan (genvindes)</v>
      </c>
      <c r="E107">
        <f t="shared" ref="E107:H108" si="14">E17</f>
        <v>0.11</v>
      </c>
      <c r="F107">
        <f t="shared" si="14"/>
        <v>3.0000000000000001E-5</v>
      </c>
      <c r="G107">
        <f>G17</f>
        <v>4.0000000000000001E-3</v>
      </c>
      <c r="H107">
        <f t="shared" si="14"/>
        <v>0.03</v>
      </c>
    </row>
    <row r="108" spans="3:8" x14ac:dyDescent="0.2">
      <c r="C108" t="str">
        <f t="shared" si="11"/>
        <v>g</v>
      </c>
      <c r="D108" t="str">
        <f>CONCATENATE(D18, " (bortskaffes ved forbrænding)")</f>
        <v>PVC, polyvinylchlorid (bortskaffes ved forbrænding)</v>
      </c>
      <c r="E108">
        <f t="shared" si="14"/>
        <v>6.5000000000000002E-2</v>
      </c>
      <c r="F108">
        <f t="shared" si="14"/>
        <v>2.0000000000000002E-5</v>
      </c>
      <c r="G108">
        <f>G18</f>
        <v>4.0000000000000001E-3</v>
      </c>
      <c r="H108">
        <f t="shared" si="14"/>
        <v>0.02</v>
      </c>
    </row>
    <row r="109" spans="3:8" x14ac:dyDescent="0.2">
      <c r="C109" t="str">
        <f t="shared" si="11"/>
        <v>g</v>
      </c>
      <c r="D109" t="str">
        <f>CONCATENATE(D18, " (genvindes)")</f>
        <v>PVC, polyvinylchlorid (genvindes)</v>
      </c>
      <c r="E109">
        <f t="shared" ref="E109:H110" si="15">E18</f>
        <v>6.5000000000000002E-2</v>
      </c>
      <c r="F109">
        <f t="shared" si="15"/>
        <v>2.0000000000000002E-5</v>
      </c>
      <c r="G109">
        <f>G18</f>
        <v>4.0000000000000001E-3</v>
      </c>
      <c r="H109">
        <f t="shared" si="15"/>
        <v>0.02</v>
      </c>
    </row>
    <row r="110" spans="3:8" x14ac:dyDescent="0.2">
      <c r="C110" t="str">
        <f t="shared" si="11"/>
        <v>g</v>
      </c>
      <c r="D110" t="str">
        <f>CONCATENATE(D19, " (bortskaffes ved forbrænding)")</f>
        <v>SAN, styrenakrylnitril (bortskaffes ved forbrænding)</v>
      </c>
      <c r="E110">
        <f t="shared" si="15"/>
        <v>0.09</v>
      </c>
      <c r="F110">
        <f t="shared" si="15"/>
        <v>4.0000000000000003E-5</v>
      </c>
      <c r="G110">
        <f>G19</f>
        <v>4.0000000000000001E-3</v>
      </c>
      <c r="H110">
        <f t="shared" si="15"/>
        <v>0.04</v>
      </c>
    </row>
    <row r="111" spans="3:8" x14ac:dyDescent="0.2">
      <c r="C111" t="str">
        <f t="shared" si="11"/>
        <v>g</v>
      </c>
      <c r="D111" t="str">
        <f>CONCATENATE(D19, " (genvindes)")</f>
        <v>SAN, styrenakrylnitril (genvindes)</v>
      </c>
      <c r="E111">
        <f t="shared" ref="E111:H112" si="16">E19</f>
        <v>0.09</v>
      </c>
      <c r="F111">
        <f t="shared" si="16"/>
        <v>4.0000000000000003E-5</v>
      </c>
      <c r="G111">
        <f>G19</f>
        <v>4.0000000000000001E-3</v>
      </c>
      <c r="H111">
        <f t="shared" si="16"/>
        <v>0.04</v>
      </c>
    </row>
    <row r="112" spans="3:8" x14ac:dyDescent="0.2">
      <c r="C112" t="str">
        <f t="shared" si="11"/>
        <v>g</v>
      </c>
      <c r="D112" t="str">
        <f>CONCATENATE(D20, " (bortskaffes ved forbrænding)")</f>
        <v>Plast, andre (bortskaffes ved forbrænding)</v>
      </c>
      <c r="E112">
        <f t="shared" si="16"/>
        <v>0.1</v>
      </c>
      <c r="F112">
        <f t="shared" si="16"/>
        <v>4.0000000000000003E-5</v>
      </c>
      <c r="G112">
        <f>G20</f>
        <v>4.0000000000000001E-3</v>
      </c>
      <c r="H112">
        <f t="shared" si="16"/>
        <v>0.04</v>
      </c>
    </row>
    <row r="113" spans="1:8" x14ac:dyDescent="0.2">
      <c r="C113" t="str">
        <f t="shared" si="11"/>
        <v>g</v>
      </c>
      <c r="D113" t="str">
        <f>CONCATENATE(D20, " (genvindes)")</f>
        <v>Plast, andre (genvindes)</v>
      </c>
      <c r="E113">
        <f t="shared" ref="E113:H114" si="17">E20</f>
        <v>0.1</v>
      </c>
      <c r="F113">
        <f t="shared" si="17"/>
        <v>4.0000000000000003E-5</v>
      </c>
      <c r="G113">
        <f>G20</f>
        <v>4.0000000000000001E-3</v>
      </c>
      <c r="H113">
        <f t="shared" si="17"/>
        <v>0.04</v>
      </c>
    </row>
    <row r="114" spans="1:8" x14ac:dyDescent="0.2">
      <c r="C114" t="str">
        <f t="shared" si="11"/>
        <v>g</v>
      </c>
      <c r="D114" t="str">
        <f>CONCATENATE(D21, " (bortskaffes ved forbrænding)")</f>
        <v>Gummi (bortskaffes ved forbrænding)</v>
      </c>
      <c r="E114">
        <f t="shared" si="17"/>
        <v>8.1000000000000003E-2</v>
      </c>
      <c r="F114">
        <f t="shared" si="17"/>
        <v>4.0000000000000003E-5</v>
      </c>
      <c r="G114">
        <f>G21</f>
        <v>4.0000000000000001E-3</v>
      </c>
      <c r="H114">
        <f t="shared" si="17"/>
        <v>4.5999999999999999E-2</v>
      </c>
    </row>
    <row r="115" spans="1:8" x14ac:dyDescent="0.2">
      <c r="C115" t="str">
        <f t="shared" si="11"/>
        <v>g</v>
      </c>
      <c r="D115" t="str">
        <f>CONCATENATE(D21, " (genvindes)")</f>
        <v>Gummi (genvindes)</v>
      </c>
      <c r="E115">
        <f>E21</f>
        <v>8.1000000000000003E-2</v>
      </c>
      <c r="F115">
        <f>F21</f>
        <v>4.0000000000000003E-5</v>
      </c>
      <c r="G115">
        <f>G21</f>
        <v>4.0000000000000001E-3</v>
      </c>
      <c r="H115">
        <f>H21</f>
        <v>4.5999999999999999E-2</v>
      </c>
    </row>
    <row r="116" spans="1:8" x14ac:dyDescent="0.2">
      <c r="A116" t="s">
        <v>78</v>
      </c>
      <c r="C116" t="str">
        <f t="shared" ref="C116:C130" si="18">C24</f>
        <v>g</v>
      </c>
      <c r="D116" t="str">
        <f>CONCATENATE(D24, " (genvindes)")</f>
        <v>Aluminium (genvindes)</v>
      </c>
      <c r="E116">
        <f>E24</f>
        <v>0.17</v>
      </c>
      <c r="F116">
        <f t="shared" ref="F116:F132" si="19">F24</f>
        <v>1.5E-3</v>
      </c>
      <c r="G116">
        <f>G24</f>
        <v>0.03</v>
      </c>
      <c r="H116">
        <f>H24</f>
        <v>0</v>
      </c>
    </row>
    <row r="117" spans="1:8" x14ac:dyDescent="0.2">
      <c r="C117" t="str">
        <f t="shared" si="18"/>
        <v>g</v>
      </c>
      <c r="D117" t="str">
        <f>CONCATENATE(D25, " (genvindes ikke)")</f>
        <v>Chrom (Cr) (genvindes ikke)</v>
      </c>
      <c r="E117">
        <f t="shared" ref="E117:E130" si="20">E25</f>
        <v>0.2</v>
      </c>
      <c r="F117">
        <f t="shared" si="19"/>
        <v>1.4E-2</v>
      </c>
      <c r="G117">
        <f t="shared" ref="G117:H130" si="21">G25</f>
        <v>0</v>
      </c>
      <c r="H117">
        <f t="shared" si="21"/>
        <v>0</v>
      </c>
    </row>
    <row r="118" spans="1:8" x14ac:dyDescent="0.2">
      <c r="C118" t="str">
        <f t="shared" si="18"/>
        <v>g</v>
      </c>
      <c r="D118" t="str">
        <f>CONCATENATE(D26, " (genvindes ikke)")</f>
        <v>Guld (genvindes ikke)</v>
      </c>
      <c r="E118">
        <f t="shared" si="20"/>
        <v>66</v>
      </c>
      <c r="F118">
        <f t="shared" si="19"/>
        <v>90</v>
      </c>
      <c r="G118">
        <f t="shared" si="21"/>
        <v>0.05</v>
      </c>
      <c r="H118">
        <f t="shared" si="21"/>
        <v>0</v>
      </c>
    </row>
    <row r="119" spans="1:8" x14ac:dyDescent="0.2">
      <c r="C119" t="str">
        <f t="shared" si="18"/>
        <v>g</v>
      </c>
      <c r="D119" t="str">
        <f>CONCATENATE(D27, " (genvindes ikke)")</f>
        <v>Glas (genvindes ikke)</v>
      </c>
      <c r="E119">
        <f t="shared" si="20"/>
        <v>0.01</v>
      </c>
      <c r="F119">
        <f t="shared" si="19"/>
        <v>0</v>
      </c>
      <c r="G119">
        <f t="shared" si="21"/>
        <v>7.0000000000000001E-3</v>
      </c>
      <c r="H119">
        <f t="shared" si="21"/>
        <v>0</v>
      </c>
    </row>
    <row r="120" spans="1:8" x14ac:dyDescent="0.2">
      <c r="C120" t="str">
        <f t="shared" si="18"/>
        <v>g</v>
      </c>
      <c r="D120" t="str">
        <f>CONCATENATE(D28, " (genvindes)")</f>
        <v>Kobber (genvindes)</v>
      </c>
      <c r="E120">
        <f t="shared" si="20"/>
        <v>0.09</v>
      </c>
      <c r="F120">
        <f t="shared" si="19"/>
        <v>1.7000000000000001E-2</v>
      </c>
      <c r="G120">
        <f t="shared" si="21"/>
        <v>0.05</v>
      </c>
      <c r="H120">
        <f t="shared" si="21"/>
        <v>0</v>
      </c>
    </row>
    <row r="121" spans="1:8" x14ac:dyDescent="0.2">
      <c r="C121" t="str">
        <f t="shared" si="18"/>
        <v>g</v>
      </c>
      <c r="D121" t="str">
        <f>CONCATENATE(D29, " (genvindes ikke)")</f>
        <v>Magnesium (genvindes ikke)</v>
      </c>
      <c r="E121">
        <f t="shared" si="20"/>
        <v>0.16</v>
      </c>
      <c r="F121">
        <f t="shared" si="19"/>
        <v>0.03</v>
      </c>
      <c r="G121">
        <f t="shared" si="21"/>
        <v>0</v>
      </c>
      <c r="H121">
        <f t="shared" si="21"/>
        <v>0</v>
      </c>
    </row>
    <row r="122" spans="1:8" x14ac:dyDescent="0.2">
      <c r="C122" t="str">
        <f t="shared" si="18"/>
        <v>g</v>
      </c>
      <c r="D122" t="str">
        <f>CONCATENATE(D30, " (genvindes)")</f>
        <v>Messing (genvindes)</v>
      </c>
      <c r="E122">
        <f t="shared" si="20"/>
        <v>0.08</v>
      </c>
      <c r="F122">
        <f t="shared" si="19"/>
        <v>2.3E-2</v>
      </c>
      <c r="G122">
        <f t="shared" si="21"/>
        <v>0.05</v>
      </c>
      <c r="H122">
        <f t="shared" si="21"/>
        <v>0</v>
      </c>
    </row>
    <row r="123" spans="1:8" x14ac:dyDescent="0.2">
      <c r="C123" t="str">
        <f t="shared" si="18"/>
        <v>g</v>
      </c>
      <c r="D123" t="str">
        <f>CONCATENATE(D31, " (genvindes ikke)")</f>
        <v>Nikkel, Ni (genvindes ikke)</v>
      </c>
      <c r="E123">
        <f t="shared" si="20"/>
        <v>0.19</v>
      </c>
      <c r="F123">
        <f t="shared" si="19"/>
        <v>0.106</v>
      </c>
      <c r="G123">
        <f t="shared" si="21"/>
        <v>0.04</v>
      </c>
      <c r="H123">
        <f t="shared" si="21"/>
        <v>0</v>
      </c>
    </row>
    <row r="124" spans="1:8" x14ac:dyDescent="0.2">
      <c r="C124" t="str">
        <f t="shared" si="18"/>
        <v>g</v>
      </c>
      <c r="D124" t="str">
        <f>CONCATENATE(D32, " (bortskaffes ved forbrænding)")</f>
        <v>Papir (bortskaffes ved forbrænding)</v>
      </c>
      <c r="E124">
        <f t="shared" si="20"/>
        <v>0.04</v>
      </c>
      <c r="F124">
        <f t="shared" si="19"/>
        <v>0</v>
      </c>
      <c r="G124">
        <f t="shared" si="21"/>
        <v>0</v>
      </c>
      <c r="H124">
        <f t="shared" si="21"/>
        <v>0.02</v>
      </c>
    </row>
    <row r="125" spans="1:8" x14ac:dyDescent="0.2">
      <c r="C125" t="str">
        <f t="shared" si="18"/>
        <v>g</v>
      </c>
      <c r="D125" t="str">
        <f>CONCATENATE(D33, " (bortskaffes ved forbrænding)")</f>
        <v>Pap (bortskaffes ved forbrænding)</v>
      </c>
      <c r="E125">
        <f t="shared" si="20"/>
        <v>0.04</v>
      </c>
      <c r="F125">
        <f t="shared" si="19"/>
        <v>0</v>
      </c>
      <c r="G125">
        <f t="shared" si="21"/>
        <v>0</v>
      </c>
      <c r="H125">
        <f t="shared" si="21"/>
        <v>0.02</v>
      </c>
    </row>
    <row r="126" spans="1:8" x14ac:dyDescent="0.2">
      <c r="C126" t="str">
        <f t="shared" si="18"/>
        <v>g</v>
      </c>
      <c r="D126" t="str">
        <f>CONCATENATE(D34, " (genvindes)")</f>
        <v>Rustfrit stål (genvindes)</v>
      </c>
      <c r="E126">
        <f t="shared" si="20"/>
        <v>4.5999999999999999E-2</v>
      </c>
      <c r="F126">
        <f t="shared" si="19"/>
        <v>1.2E-2</v>
      </c>
      <c r="G126">
        <f t="shared" si="21"/>
        <v>0.04</v>
      </c>
      <c r="H126">
        <f t="shared" si="21"/>
        <v>0</v>
      </c>
    </row>
    <row r="127" spans="1:8" x14ac:dyDescent="0.2">
      <c r="C127" t="str">
        <f t="shared" si="18"/>
        <v>g</v>
      </c>
      <c r="D127" t="str">
        <f>CONCATENATE(D35, " (genvindes ikke)")</f>
        <v>Silicium (genvindes ikke)</v>
      </c>
      <c r="E127">
        <f t="shared" si="20"/>
        <v>0.22</v>
      </c>
      <c r="F127">
        <f t="shared" si="19"/>
        <v>0</v>
      </c>
      <c r="G127">
        <f t="shared" si="21"/>
        <v>0</v>
      </c>
      <c r="H127">
        <f t="shared" si="21"/>
        <v>0</v>
      </c>
    </row>
    <row r="128" spans="1:8" x14ac:dyDescent="0.2">
      <c r="C128" t="str">
        <f t="shared" si="18"/>
        <v>g</v>
      </c>
      <c r="D128" t="str">
        <f>CONCATENATE(D36, " (genvindes)")</f>
        <v>Støbejern (genvindes)</v>
      </c>
      <c r="E128">
        <f t="shared" si="20"/>
        <v>0.03</v>
      </c>
      <c r="F128">
        <f t="shared" si="19"/>
        <v>1.2999999999999999E-4</v>
      </c>
      <c r="G128">
        <f t="shared" si="21"/>
        <v>0.02</v>
      </c>
      <c r="H128">
        <f t="shared" si="21"/>
        <v>0</v>
      </c>
    </row>
    <row r="129" spans="3:8" x14ac:dyDescent="0.2">
      <c r="C129" t="str">
        <f t="shared" si="18"/>
        <v>g</v>
      </c>
      <c r="D129" t="str">
        <f>CONCATENATE(D37, " (genvindes)")</f>
        <v>Stål (genvindes)</v>
      </c>
      <c r="E129">
        <f t="shared" si="20"/>
        <v>0.04</v>
      </c>
      <c r="F129">
        <f t="shared" si="19"/>
        <v>1.2999999999999999E-4</v>
      </c>
      <c r="G129">
        <f t="shared" si="21"/>
        <v>0.02</v>
      </c>
      <c r="H129">
        <f t="shared" si="21"/>
        <v>0</v>
      </c>
    </row>
    <row r="130" spans="3:8" x14ac:dyDescent="0.2">
      <c r="C130" t="str">
        <f t="shared" si="18"/>
        <v>g</v>
      </c>
      <c r="D130" t="str">
        <f>CONCATENATE(D38, " (genvindes ikke)")</f>
        <v>Sølv (genvindes ikke)</v>
      </c>
      <c r="E130">
        <f t="shared" si="20"/>
        <v>1.7</v>
      </c>
      <c r="F130">
        <f t="shared" si="19"/>
        <v>19</v>
      </c>
      <c r="G130">
        <f t="shared" si="21"/>
        <v>0.05</v>
      </c>
      <c r="H130">
        <f t="shared" si="21"/>
        <v>0</v>
      </c>
    </row>
    <row r="131" spans="3:8" x14ac:dyDescent="0.2">
      <c r="C131" t="str">
        <f t="shared" ref="C131:H131" si="22">C39</f>
        <v>g</v>
      </c>
      <c r="D131" t="str">
        <f>CONCATENATE(D39, " (bortskaffes ved forbrænding)")</f>
        <v>Træ (bortskaffes ved forbrænding)</v>
      </c>
      <c r="E131">
        <f t="shared" si="22"/>
        <v>0.04</v>
      </c>
      <c r="F131">
        <f t="shared" si="19"/>
        <v>0</v>
      </c>
      <c r="G131">
        <f t="shared" si="22"/>
        <v>0</v>
      </c>
      <c r="H131">
        <f t="shared" si="22"/>
        <v>0.02</v>
      </c>
    </row>
    <row r="132" spans="3:8" x14ac:dyDescent="0.2">
      <c r="C132" t="str">
        <f>C40</f>
        <v>g</v>
      </c>
      <c r="D132" t="str">
        <f>CONCATENATE(D40, " (genvindes ikke)")</f>
        <v>Zink, Zn (genvindes ikke)</v>
      </c>
      <c r="E132">
        <f>E40</f>
        <v>7.0000000000000007E-2</v>
      </c>
      <c r="F132">
        <f t="shared" si="19"/>
        <v>3.3000000000000002E-2</v>
      </c>
      <c r="G132">
        <f>G40</f>
        <v>0.04</v>
      </c>
      <c r="H132">
        <f>H40</f>
        <v>0</v>
      </c>
    </row>
  </sheetData>
  <phoneticPr fontId="0" type="noConversion"/>
  <printOptions headings="1"/>
  <pageMargins left="0.75" right="0.75" top="0.39" bottom="0.25" header="0" footer="0"/>
  <pageSetup paperSize="9" scale="45"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Diagrammer</vt:lpstr>
      </vt:variant>
      <vt:variant>
        <vt:i4>4</vt:i4>
      </vt:variant>
    </vt:vector>
  </HeadingPairs>
  <TitlesOfParts>
    <vt:vector size="8" baseType="lpstr">
      <vt:lpstr>Vejledning</vt:lpstr>
      <vt:lpstr>Indtastning_af_data</vt:lpstr>
      <vt:lpstr>Sammenfatning</vt:lpstr>
      <vt:lpstr>Basic Data</vt:lpstr>
      <vt:lpstr>Diagram_Energi</vt:lpstr>
      <vt:lpstr>Diagram_Ressourcer</vt:lpstr>
      <vt:lpstr>E_sam</vt:lpstr>
      <vt:lpstr>R_sam</vt:lpstr>
    </vt:vector>
  </TitlesOfParts>
  <Company>GN-Teknik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 Glerup Nielsen</dc:creator>
  <cp:lastModifiedBy>Valdemar Thorø</cp:lastModifiedBy>
  <cp:lastPrinted>2005-05-12T08:34:31Z</cp:lastPrinted>
  <dcterms:created xsi:type="dcterms:W3CDTF">2001-05-30T19:00:38Z</dcterms:created>
  <dcterms:modified xsi:type="dcterms:W3CDTF">2018-01-08T13:19:32Z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-1781385168</vt:i4>
  </property>
  <property fmtid="{D5CDD505-2E9C-101B-9397-08002B2CF9AE}" pid="3" name="_EmailSubject">
    <vt:lpwstr>Ny db igen igen</vt:lpwstr>
  </property>
  <property fmtid="{D5CDD505-2E9C-101B-9397-08002B2CF9AE}" pid="4" name="_AuthorEmail">
    <vt:lpwstr>willum@ipu.dk</vt:lpwstr>
  </property>
  <property fmtid="{D5CDD505-2E9C-101B-9397-08002B2CF9AE}" pid="5" name="_AuthorEmailDisplayName">
    <vt:lpwstr>Ole Willum</vt:lpwstr>
  </property>
  <property fmtid="{D5CDD505-2E9C-101B-9397-08002B2CF9AE}" pid="6" name="_ReviewingToolsShownOnce">
    <vt:lpwstr/>
  </property>
</Properties>
</file>